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docs.live.net/a4f0f661ecaa60e0/Bureau/DOC_EBRO/CEA_CCBAD_IMPACT/PTA_IMPACT/PTBA_2023/"/>
    </mc:Choice>
  </mc:AlternateContent>
  <xr:revisionPtr revIDLastSave="1" documentId="14_{03A15A3E-4F1A-4857-8233-D57E37FD24CF}" xr6:coauthVersionLast="47" xr6:coauthVersionMax="47" xr10:uidLastSave="{F6E1A9B0-1EC3-41DF-854C-C23D50DA9FEE}"/>
  <bookViews>
    <workbookView xWindow="-110" yWindow="-110" windowWidth="19420" windowHeight="10300" xr2:uid="{00000000-000D-0000-FFFF-FFFF00000000}"/>
  </bookViews>
  <sheets>
    <sheet name="PTBA_CCBAD_2023 VF" sheetId="13" r:id="rId1"/>
    <sheet name="Projet Budget par article" sheetId="12" r:id="rId2"/>
    <sheet name="Projet Budget par chapitre " sheetId="14" r:id="rId3"/>
  </sheets>
  <externalReferences>
    <externalReference r:id="rId4"/>
  </externalReferences>
  <definedNames>
    <definedName name="_xlnm.Print_Area" localSheetId="0">'PTBA_CCBAD_2023 VF'!$A$1:$E$163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6" i="13" l="1"/>
  <c r="L117" i="13"/>
  <c r="M117" i="13" s="1"/>
  <c r="C37" i="14" l="1"/>
  <c r="C47" i="14" s="1"/>
  <c r="D47" i="14" s="1"/>
  <c r="D36" i="14"/>
  <c r="C22" i="14"/>
  <c r="G170" i="12"/>
  <c r="F160" i="12"/>
  <c r="G159" i="12"/>
  <c r="F150" i="12"/>
  <c r="F149" i="12"/>
  <c r="F148" i="12"/>
  <c r="F147" i="12"/>
  <c r="F146" i="12"/>
  <c r="F144" i="12" s="1"/>
  <c r="G144" i="12" s="1"/>
  <c r="F142" i="12"/>
  <c r="G142" i="12" s="1"/>
  <c r="F140" i="12"/>
  <c r="G140" i="12" s="1"/>
  <c r="F138" i="12"/>
  <c r="G138" i="12" s="1"/>
  <c r="F136" i="12"/>
  <c r="G136" i="12" s="1"/>
  <c r="F127" i="12"/>
  <c r="G127" i="12" s="1"/>
  <c r="F126" i="12"/>
  <c r="G126" i="12" s="1"/>
  <c r="F124" i="12"/>
  <c r="G124" i="12" s="1"/>
  <c r="F123" i="12"/>
  <c r="G123" i="12" s="1"/>
  <c r="F122" i="12"/>
  <c r="G122" i="12" s="1"/>
  <c r="F116" i="12"/>
  <c r="G116" i="12" s="1"/>
  <c r="F114" i="12"/>
  <c r="G114" i="12" s="1"/>
  <c r="F93" i="12"/>
  <c r="G93" i="12" s="1"/>
  <c r="F84" i="12"/>
  <c r="G84" i="12" s="1"/>
  <c r="F73" i="12"/>
  <c r="G73" i="12" s="1"/>
  <c r="F72" i="12"/>
  <c r="G72" i="12" s="1"/>
  <c r="F71" i="12"/>
  <c r="G71" i="12" s="1"/>
  <c r="F70" i="12"/>
  <c r="G70" i="12" s="1"/>
  <c r="F69" i="12"/>
  <c r="G69" i="12" s="1"/>
  <c r="F68" i="12"/>
  <c r="G68" i="12" s="1"/>
  <c r="F36" i="12"/>
  <c r="G36" i="12" s="1"/>
  <c r="F34" i="12"/>
  <c r="G34" i="12" s="1"/>
  <c r="F33" i="12"/>
  <c r="G33" i="12" s="1"/>
  <c r="F32" i="12"/>
  <c r="G32" i="12" s="1"/>
  <c r="F31" i="12"/>
  <c r="G31" i="12" s="1"/>
  <c r="F30" i="12"/>
  <c r="G30" i="12" s="1"/>
  <c r="F28" i="12"/>
  <c r="G28" i="12" s="1"/>
  <c r="F27" i="12"/>
  <c r="G27" i="12" s="1"/>
  <c r="F26" i="12"/>
  <c r="G26" i="12" s="1"/>
  <c r="F6" i="12"/>
  <c r="G6" i="12" s="1"/>
  <c r="F4" i="12"/>
  <c r="G4" i="12" s="1"/>
  <c r="F92" i="12" l="1"/>
  <c r="G92" i="12" s="1"/>
  <c r="D22" i="14"/>
  <c r="C46" i="14"/>
  <c r="D37" i="14"/>
  <c r="F161" i="12"/>
  <c r="G150" i="12"/>
  <c r="F52" i="12"/>
  <c r="G52" i="12" s="1"/>
  <c r="F25" i="12"/>
  <c r="G25" i="12" s="1"/>
  <c r="F29" i="12"/>
  <c r="G29" i="12" s="1"/>
  <c r="F121" i="12"/>
  <c r="G121" i="12" s="1"/>
  <c r="F125" i="12"/>
  <c r="F37" i="12"/>
  <c r="G37" i="12" s="1"/>
  <c r="F41" i="12"/>
  <c r="G41" i="12" s="1"/>
  <c r="F110" i="12"/>
  <c r="G110" i="12" s="1"/>
  <c r="F18" i="12"/>
  <c r="G18" i="12" s="1"/>
  <c r="F74" i="12"/>
  <c r="G74" i="12" s="1"/>
  <c r="F43" i="12"/>
  <c r="G43" i="12" s="1"/>
  <c r="F7" i="12"/>
  <c r="G7" i="12" s="1"/>
  <c r="F67" i="12"/>
  <c r="G67" i="12" s="1"/>
  <c r="C49" i="14" l="1"/>
  <c r="D49" i="14" s="1"/>
  <c r="D46" i="14"/>
  <c r="F128" i="12"/>
  <c r="G125" i="12"/>
  <c r="F169" i="12"/>
  <c r="G169" i="12" s="1"/>
  <c r="G161" i="12"/>
  <c r="L12" i="13"/>
  <c r="L13" i="13"/>
  <c r="L15" i="13"/>
  <c r="L17" i="13"/>
  <c r="L18" i="13"/>
  <c r="L19" i="13"/>
  <c r="L20" i="13"/>
  <c r="L21" i="13"/>
  <c r="L22" i="13"/>
  <c r="L23" i="13"/>
  <c r="M23" i="13" s="1"/>
  <c r="G128" i="12" l="1"/>
  <c r="F168" i="12"/>
  <c r="L119" i="13"/>
  <c r="K16" i="13"/>
  <c r="L16" i="13" s="1"/>
  <c r="G16" i="13"/>
  <c r="K14" i="13"/>
  <c r="L14" i="13" s="1"/>
  <c r="F171" i="12" l="1"/>
  <c r="G171" i="12" s="1"/>
  <c r="G168" i="12"/>
  <c r="J149" i="13"/>
  <c r="K149" i="13"/>
  <c r="N149" i="13"/>
  <c r="O149" i="13"/>
  <c r="P149" i="13"/>
  <c r="F149" i="13"/>
  <c r="F144" i="13"/>
  <c r="J144" i="13"/>
  <c r="K144" i="13"/>
  <c r="O144" i="13"/>
  <c r="P144" i="13"/>
  <c r="N130" i="13"/>
  <c r="O130" i="13"/>
  <c r="P130" i="13"/>
  <c r="F130" i="13"/>
  <c r="N121" i="13"/>
  <c r="O121" i="13"/>
  <c r="P121" i="13"/>
  <c r="N109" i="13"/>
  <c r="O109" i="13"/>
  <c r="P109" i="13"/>
  <c r="F109" i="13"/>
  <c r="G109" i="13"/>
  <c r="H109" i="13"/>
  <c r="J109" i="13"/>
  <c r="K109" i="13"/>
  <c r="K106" i="13"/>
  <c r="N106" i="13"/>
  <c r="O106" i="13"/>
  <c r="P106" i="13"/>
  <c r="F106" i="13"/>
  <c r="G106" i="13"/>
  <c r="H106" i="13"/>
  <c r="H83" i="13"/>
  <c r="J83" i="13"/>
  <c r="K83" i="13"/>
  <c r="N83" i="13"/>
  <c r="O83" i="13"/>
  <c r="P83" i="13"/>
  <c r="F83" i="13"/>
  <c r="G77" i="13"/>
  <c r="H77" i="13"/>
  <c r="J77" i="13"/>
  <c r="K77" i="13"/>
  <c r="N77" i="13"/>
  <c r="O77" i="13"/>
  <c r="P77" i="13"/>
  <c r="F77" i="13"/>
  <c r="H70" i="13"/>
  <c r="J70" i="13"/>
  <c r="K70" i="13"/>
  <c r="O70" i="13"/>
  <c r="P70" i="13"/>
  <c r="F70" i="13"/>
  <c r="F64" i="13"/>
  <c r="F61" i="13"/>
  <c r="F58" i="13"/>
  <c r="F39" i="13"/>
  <c r="J34" i="13"/>
  <c r="N34" i="13"/>
  <c r="O34" i="13"/>
  <c r="P34" i="13"/>
  <c r="F34" i="13"/>
  <c r="F27" i="13"/>
  <c r="G24" i="13"/>
  <c r="H24" i="13"/>
  <c r="J24" i="13"/>
  <c r="K24" i="13"/>
  <c r="N24" i="13"/>
  <c r="O24" i="13"/>
  <c r="P24" i="13"/>
  <c r="F24" i="13"/>
  <c r="J10" i="13"/>
  <c r="K10" i="13"/>
  <c r="N10" i="13"/>
  <c r="O10" i="13"/>
  <c r="P10" i="13"/>
  <c r="F10" i="13"/>
  <c r="L162" i="13"/>
  <c r="I162" i="13"/>
  <c r="L161" i="13"/>
  <c r="I161" i="13"/>
  <c r="L160" i="13"/>
  <c r="H160" i="13"/>
  <c r="H153" i="13" s="1"/>
  <c r="G160" i="13"/>
  <c r="L159" i="13"/>
  <c r="M159" i="13" s="1"/>
  <c r="J158" i="13"/>
  <c r="L158" i="13" s="1"/>
  <c r="I158" i="13"/>
  <c r="J157" i="13"/>
  <c r="L157" i="13" s="1"/>
  <c r="I157" i="13"/>
  <c r="J156" i="13"/>
  <c r="I156" i="13"/>
  <c r="L155" i="13"/>
  <c r="I155" i="13"/>
  <c r="L154" i="13"/>
  <c r="I154" i="13"/>
  <c r="P153" i="13"/>
  <c r="O153" i="13"/>
  <c r="N153" i="13"/>
  <c r="K153" i="13"/>
  <c r="F153" i="13"/>
  <c r="L152" i="13"/>
  <c r="H152" i="13"/>
  <c r="G152" i="13"/>
  <c r="L151" i="13"/>
  <c r="I151" i="13"/>
  <c r="L150" i="13"/>
  <c r="H150" i="13"/>
  <c r="G150" i="13"/>
  <c r="L148" i="13"/>
  <c r="I148" i="13"/>
  <c r="L147" i="13"/>
  <c r="I147" i="13"/>
  <c r="N146" i="13"/>
  <c r="N144" i="13" s="1"/>
  <c r="L146" i="13"/>
  <c r="I146" i="13"/>
  <c r="L145" i="13"/>
  <c r="H145" i="13" s="1"/>
  <c r="H144" i="13" s="1"/>
  <c r="G145" i="13"/>
  <c r="G144" i="13" s="1"/>
  <c r="K143" i="13"/>
  <c r="L143" i="13" s="1"/>
  <c r="M143" i="13" s="1"/>
  <c r="J142" i="13"/>
  <c r="J130" i="13" s="1"/>
  <c r="I142" i="13"/>
  <c r="L141" i="13"/>
  <c r="I141" i="13"/>
  <c r="L140" i="13"/>
  <c r="I140" i="13"/>
  <c r="L139" i="13"/>
  <c r="I139" i="13"/>
  <c r="L138" i="13"/>
  <c r="I138" i="13"/>
  <c r="L137" i="13"/>
  <c r="H137" i="13"/>
  <c r="G137" i="13"/>
  <c r="L136" i="13"/>
  <c r="I136" i="13"/>
  <c r="K135" i="13"/>
  <c r="L135" i="13" s="1"/>
  <c r="M135" i="13" s="1"/>
  <c r="L134" i="13"/>
  <c r="I134" i="13"/>
  <c r="L133" i="13"/>
  <c r="I133" i="13"/>
  <c r="L132" i="13"/>
  <c r="H132" i="13"/>
  <c r="G132" i="13"/>
  <c r="L131" i="13"/>
  <c r="G131" i="13"/>
  <c r="I131" i="13" s="1"/>
  <c r="L128" i="13"/>
  <c r="H128" i="13"/>
  <c r="G128" i="13"/>
  <c r="L127" i="13"/>
  <c r="I127" i="13"/>
  <c r="L126" i="13"/>
  <c r="I126" i="13"/>
  <c r="L125" i="13"/>
  <c r="I125" i="13"/>
  <c r="L124" i="13"/>
  <c r="H124" i="13"/>
  <c r="G124" i="13"/>
  <c r="L123" i="13"/>
  <c r="H123" i="13"/>
  <c r="G123" i="13"/>
  <c r="L122" i="13"/>
  <c r="H122" i="13"/>
  <c r="G122" i="13"/>
  <c r="K121" i="13"/>
  <c r="J121" i="13"/>
  <c r="F121" i="13"/>
  <c r="L120" i="13"/>
  <c r="M120" i="13" s="1"/>
  <c r="M119" i="13"/>
  <c r="L118" i="13"/>
  <c r="M118" i="13" s="1"/>
  <c r="I116" i="13"/>
  <c r="L115" i="13"/>
  <c r="I115" i="13"/>
  <c r="L114" i="13"/>
  <c r="I114" i="13"/>
  <c r="L113" i="13"/>
  <c r="I113" i="13"/>
  <c r="L112" i="13"/>
  <c r="M112" i="13" s="1"/>
  <c r="I111" i="13"/>
  <c r="L110" i="13"/>
  <c r="I110" i="13"/>
  <c r="J108" i="13"/>
  <c r="L108" i="13" s="1"/>
  <c r="M108" i="13" s="1"/>
  <c r="L107" i="13"/>
  <c r="I107" i="13"/>
  <c r="I106" i="13" s="1"/>
  <c r="L105" i="13"/>
  <c r="M105" i="13" s="1"/>
  <c r="L104" i="13"/>
  <c r="M104" i="13" s="1"/>
  <c r="L103" i="13"/>
  <c r="M103" i="13" s="1"/>
  <c r="L102" i="13"/>
  <c r="M102" i="13" s="1"/>
  <c r="L101" i="13"/>
  <c r="I101" i="13"/>
  <c r="L100" i="13"/>
  <c r="I100" i="13"/>
  <c r="L99" i="13"/>
  <c r="I99" i="13"/>
  <c r="L98" i="13"/>
  <c r="I98" i="13"/>
  <c r="L97" i="13"/>
  <c r="I97" i="13"/>
  <c r="L96" i="13"/>
  <c r="I96" i="13"/>
  <c r="L95" i="13"/>
  <c r="I95" i="13"/>
  <c r="M95" i="13" s="1"/>
  <c r="L94" i="13"/>
  <c r="I94" i="13"/>
  <c r="L93" i="13"/>
  <c r="I93" i="13"/>
  <c r="L92" i="13"/>
  <c r="I92" i="13"/>
  <c r="L91" i="13"/>
  <c r="I91" i="13"/>
  <c r="M91" i="13" s="1"/>
  <c r="L90" i="13"/>
  <c r="I90" i="13"/>
  <c r="L89" i="13"/>
  <c r="I89" i="13"/>
  <c r="L88" i="13"/>
  <c r="I88" i="13"/>
  <c r="L84" i="13"/>
  <c r="G84" i="13"/>
  <c r="L81" i="13"/>
  <c r="M81" i="13" s="1"/>
  <c r="L80" i="13"/>
  <c r="I80" i="13"/>
  <c r="L79" i="13"/>
  <c r="I79" i="13"/>
  <c r="L78" i="13"/>
  <c r="I78" i="13"/>
  <c r="L76" i="13"/>
  <c r="M76" i="13" s="1"/>
  <c r="L75" i="13"/>
  <c r="I75" i="13"/>
  <c r="L74" i="13"/>
  <c r="I74" i="13"/>
  <c r="L73" i="13"/>
  <c r="I73" i="13"/>
  <c r="N72" i="13"/>
  <c r="N70" i="13" s="1"/>
  <c r="L72" i="13"/>
  <c r="I72" i="13"/>
  <c r="L71" i="13"/>
  <c r="I71" i="13"/>
  <c r="G70" i="13"/>
  <c r="L69" i="13"/>
  <c r="I69" i="13"/>
  <c r="L68" i="13"/>
  <c r="I68" i="13"/>
  <c r="L67" i="13"/>
  <c r="I67" i="13"/>
  <c r="L66" i="13"/>
  <c r="I66" i="13"/>
  <c r="L65" i="13"/>
  <c r="I65" i="13"/>
  <c r="P64" i="13"/>
  <c r="O64" i="13"/>
  <c r="N64" i="13"/>
  <c r="K64" i="13"/>
  <c r="J64" i="13"/>
  <c r="H64" i="13"/>
  <c r="G64" i="13"/>
  <c r="L63" i="13"/>
  <c r="G63" i="13"/>
  <c r="I63" i="13" s="1"/>
  <c r="L62" i="13"/>
  <c r="I62" i="13"/>
  <c r="P61" i="13"/>
  <c r="O61" i="13"/>
  <c r="N61" i="13"/>
  <c r="K61" i="13"/>
  <c r="J61" i="13"/>
  <c r="H61" i="13"/>
  <c r="L60" i="13"/>
  <c r="I60" i="13"/>
  <c r="L59" i="13"/>
  <c r="I59" i="13"/>
  <c r="P58" i="13"/>
  <c r="N58" i="13"/>
  <c r="K58" i="13"/>
  <c r="J58" i="13"/>
  <c r="H58" i="13"/>
  <c r="G58" i="13"/>
  <c r="L57" i="13"/>
  <c r="M57" i="13" s="1"/>
  <c r="L56" i="13"/>
  <c r="I56" i="13"/>
  <c r="L55" i="13"/>
  <c r="I55" i="13"/>
  <c r="L54" i="13"/>
  <c r="I54" i="13"/>
  <c r="L53" i="13"/>
  <c r="I53" i="13"/>
  <c r="L52" i="13"/>
  <c r="I52" i="13"/>
  <c r="L51" i="13"/>
  <c r="I51" i="13"/>
  <c r="L50" i="13"/>
  <c r="I50" i="13"/>
  <c r="L49" i="13"/>
  <c r="I49" i="13"/>
  <c r="L48" i="13"/>
  <c r="M48" i="13" s="1"/>
  <c r="L47" i="13"/>
  <c r="I47" i="13"/>
  <c r="L46" i="13"/>
  <c r="I46" i="13"/>
  <c r="L45" i="13"/>
  <c r="I45" i="13"/>
  <c r="L44" i="13"/>
  <c r="I44" i="13"/>
  <c r="L43" i="13"/>
  <c r="I43" i="13"/>
  <c r="L42" i="13"/>
  <c r="I42" i="13"/>
  <c r="L41" i="13"/>
  <c r="I41" i="13"/>
  <c r="L40" i="13"/>
  <c r="I40" i="13"/>
  <c r="P39" i="13"/>
  <c r="O39" i="13"/>
  <c r="N39" i="13"/>
  <c r="K39" i="13"/>
  <c r="J39" i="13"/>
  <c r="H39" i="13"/>
  <c r="G39" i="13"/>
  <c r="K37" i="13"/>
  <c r="L37" i="13" s="1"/>
  <c r="M37" i="13" s="1"/>
  <c r="L36" i="13"/>
  <c r="G36" i="13"/>
  <c r="I36" i="13" s="1"/>
  <c r="L35" i="13"/>
  <c r="H35" i="13"/>
  <c r="H34" i="13" s="1"/>
  <c r="G35" i="13"/>
  <c r="L33" i="13"/>
  <c r="M33" i="13" s="1"/>
  <c r="L32" i="13"/>
  <c r="I32" i="13"/>
  <c r="L31" i="13"/>
  <c r="I31" i="13"/>
  <c r="L30" i="13"/>
  <c r="I30" i="13"/>
  <c r="H27" i="13"/>
  <c r="L29" i="13"/>
  <c r="I29" i="13"/>
  <c r="L28" i="13"/>
  <c r="I28" i="13"/>
  <c r="P27" i="13"/>
  <c r="O27" i="13"/>
  <c r="N27" i="13"/>
  <c r="K27" i="13"/>
  <c r="J27" i="13"/>
  <c r="L26" i="13"/>
  <c r="I26" i="13"/>
  <c r="L25" i="13"/>
  <c r="I25" i="13"/>
  <c r="M22" i="13"/>
  <c r="M21" i="13"/>
  <c r="I20" i="13"/>
  <c r="I19" i="13"/>
  <c r="H18" i="13"/>
  <c r="G18" i="13"/>
  <c r="I17" i="13"/>
  <c r="H16" i="13"/>
  <c r="I16" i="13" s="1"/>
  <c r="H15" i="13"/>
  <c r="G15" i="13"/>
  <c r="H14" i="13"/>
  <c r="G14" i="13"/>
  <c r="H13" i="13"/>
  <c r="G13" i="13"/>
  <c r="H12" i="13"/>
  <c r="G12" i="13"/>
  <c r="L11" i="13"/>
  <c r="H11" i="13"/>
  <c r="G11" i="13"/>
  <c r="M62" i="13" l="1"/>
  <c r="M72" i="13"/>
  <c r="I160" i="13"/>
  <c r="G83" i="13"/>
  <c r="M78" i="13"/>
  <c r="M88" i="13"/>
  <c r="M92" i="13"/>
  <c r="M96" i="13"/>
  <c r="G61" i="13"/>
  <c r="G38" i="13" s="1"/>
  <c r="M90" i="13"/>
  <c r="M94" i="13"/>
  <c r="M98" i="13"/>
  <c r="M99" i="13"/>
  <c r="M100" i="13"/>
  <c r="I24" i="13"/>
  <c r="I13" i="13"/>
  <c r="M13" i="13" s="1"/>
  <c r="M29" i="13"/>
  <c r="M89" i="13"/>
  <c r="M93" i="13"/>
  <c r="M97" i="13"/>
  <c r="M101" i="13"/>
  <c r="M68" i="13"/>
  <c r="M53" i="13"/>
  <c r="M136" i="13"/>
  <c r="M20" i="13"/>
  <c r="M28" i="13"/>
  <c r="M52" i="13"/>
  <c r="M56" i="13"/>
  <c r="M40" i="13"/>
  <c r="M44" i="13"/>
  <c r="M59" i="13"/>
  <c r="L58" i="13"/>
  <c r="L24" i="13"/>
  <c r="M36" i="13"/>
  <c r="M116" i="13"/>
  <c r="M125" i="13"/>
  <c r="H149" i="13"/>
  <c r="M127" i="13"/>
  <c r="I137" i="13"/>
  <c r="M137" i="13" s="1"/>
  <c r="M151" i="13"/>
  <c r="M157" i="13"/>
  <c r="M141" i="13"/>
  <c r="I15" i="13"/>
  <c r="M15" i="13" s="1"/>
  <c r="L64" i="13"/>
  <c r="M111" i="13"/>
  <c r="M134" i="13"/>
  <c r="M138" i="13"/>
  <c r="M162" i="13"/>
  <c r="L149" i="13"/>
  <c r="F9" i="13"/>
  <c r="M161" i="13"/>
  <c r="G10" i="13"/>
  <c r="I128" i="13"/>
  <c r="M128" i="13" s="1"/>
  <c r="G34" i="13"/>
  <c r="H130" i="13"/>
  <c r="I18" i="13"/>
  <c r="M18" i="13" s="1"/>
  <c r="M71" i="13"/>
  <c r="M80" i="13"/>
  <c r="M110" i="13"/>
  <c r="M146" i="13"/>
  <c r="J153" i="13"/>
  <c r="J129" i="13" s="1"/>
  <c r="F38" i="13"/>
  <c r="H121" i="13"/>
  <c r="H82" i="13" s="1"/>
  <c r="M158" i="13"/>
  <c r="L34" i="13"/>
  <c r="I11" i="13"/>
  <c r="M11" i="13" s="1"/>
  <c r="M17" i="13"/>
  <c r="M41" i="13"/>
  <c r="M45" i="13"/>
  <c r="L61" i="13"/>
  <c r="L83" i="13"/>
  <c r="M113" i="13"/>
  <c r="I123" i="13"/>
  <c r="M123" i="13" s="1"/>
  <c r="M126" i="13"/>
  <c r="H10" i="13"/>
  <c r="H9" i="13" s="1"/>
  <c r="I14" i="13"/>
  <c r="M14" i="13" s="1"/>
  <c r="M50" i="13"/>
  <c r="M54" i="13"/>
  <c r="M65" i="13"/>
  <c r="M79" i="13"/>
  <c r="L106" i="13"/>
  <c r="I132" i="13"/>
  <c r="I150" i="13"/>
  <c r="M150" i="13" s="1"/>
  <c r="M131" i="13"/>
  <c r="K34" i="13"/>
  <c r="K9" i="13" s="1"/>
  <c r="M49" i="13"/>
  <c r="I109" i="13"/>
  <c r="O9" i="13"/>
  <c r="K130" i="13"/>
  <c r="K129" i="13" s="1"/>
  <c r="L144" i="13"/>
  <c r="G149" i="13"/>
  <c r="G130" i="13"/>
  <c r="G121" i="13"/>
  <c r="L70" i="13"/>
  <c r="I35" i="13"/>
  <c r="M60" i="13"/>
  <c r="I84" i="13"/>
  <c r="M26" i="13"/>
  <c r="M46" i="13"/>
  <c r="I58" i="13"/>
  <c r="M73" i="13"/>
  <c r="M139" i="13"/>
  <c r="L142" i="13"/>
  <c r="M142" i="13" s="1"/>
  <c r="M147" i="13"/>
  <c r="I152" i="13"/>
  <c r="M152" i="13" s="1"/>
  <c r="N38" i="13"/>
  <c r="M51" i="13"/>
  <c r="M55" i="13"/>
  <c r="L121" i="13"/>
  <c r="M133" i="13"/>
  <c r="I145" i="13"/>
  <c r="I144" i="13" s="1"/>
  <c r="J106" i="13"/>
  <c r="J82" i="13" s="1"/>
  <c r="O129" i="13"/>
  <c r="G153" i="13"/>
  <c r="I70" i="13"/>
  <c r="I77" i="13"/>
  <c r="M43" i="13"/>
  <c r="M47" i="13"/>
  <c r="M69" i="13"/>
  <c r="M74" i="13"/>
  <c r="M115" i="13"/>
  <c r="I124" i="13"/>
  <c r="M124" i="13" s="1"/>
  <c r="M140" i="13"/>
  <c r="M148" i="13"/>
  <c r="M155" i="13"/>
  <c r="P129" i="13"/>
  <c r="L109" i="13"/>
  <c r="L27" i="13"/>
  <c r="M25" i="13"/>
  <c r="K38" i="13"/>
  <c r="M75" i="13"/>
  <c r="L77" i="13"/>
  <c r="P9" i="13"/>
  <c r="F82" i="13"/>
  <c r="N9" i="13"/>
  <c r="M114" i="13"/>
  <c r="K82" i="13"/>
  <c r="F129" i="13"/>
  <c r="N129" i="13"/>
  <c r="M107" i="13"/>
  <c r="M106" i="13" s="1"/>
  <c r="O82" i="13"/>
  <c r="N82" i="13"/>
  <c r="P82" i="13"/>
  <c r="H38" i="13"/>
  <c r="M66" i="13"/>
  <c r="J38" i="13"/>
  <c r="P38" i="13"/>
  <c r="M67" i="13"/>
  <c r="I39" i="13"/>
  <c r="L39" i="13"/>
  <c r="O38" i="13"/>
  <c r="M32" i="13"/>
  <c r="M31" i="13"/>
  <c r="M30" i="13"/>
  <c r="J9" i="13"/>
  <c r="M19" i="13"/>
  <c r="I153" i="13"/>
  <c r="M160" i="13"/>
  <c r="M63" i="13"/>
  <c r="M61" i="13" s="1"/>
  <c r="I61" i="13"/>
  <c r="L10" i="13"/>
  <c r="L156" i="13"/>
  <c r="M156" i="13" s="1"/>
  <c r="I122" i="13"/>
  <c r="I12" i="13"/>
  <c r="M12" i="13" s="1"/>
  <c r="G27" i="13"/>
  <c r="I64" i="13"/>
  <c r="M154" i="13"/>
  <c r="M42" i="13"/>
  <c r="G82" i="13" l="1"/>
  <c r="M58" i="13"/>
  <c r="I83" i="13"/>
  <c r="M84" i="13"/>
  <c r="M83" i="13" s="1"/>
  <c r="I130" i="13"/>
  <c r="M77" i="13"/>
  <c r="H129" i="13"/>
  <c r="H163" i="13" s="1"/>
  <c r="H165" i="13" s="1"/>
  <c r="M132" i="13"/>
  <c r="M130" i="13" s="1"/>
  <c r="M24" i="13"/>
  <c r="M16" i="13"/>
  <c r="M10" i="13" s="1"/>
  <c r="M109" i="13"/>
  <c r="M145" i="13"/>
  <c r="M144" i="13" s="1"/>
  <c r="G9" i="13"/>
  <c r="M64" i="13"/>
  <c r="I27" i="13"/>
  <c r="G129" i="13"/>
  <c r="M70" i="13"/>
  <c r="L82" i="13"/>
  <c r="M149" i="13"/>
  <c r="M35" i="13"/>
  <c r="M34" i="13" s="1"/>
  <c r="I34" i="13"/>
  <c r="L130" i="13"/>
  <c r="I149" i="13"/>
  <c r="I129" i="13" s="1"/>
  <c r="I10" i="13"/>
  <c r="M39" i="13"/>
  <c r="L9" i="13"/>
  <c r="L38" i="13"/>
  <c r="N163" i="13"/>
  <c r="N165" i="13" s="1"/>
  <c r="K163" i="13"/>
  <c r="K165" i="13" s="1"/>
  <c r="O163" i="13"/>
  <c r="P163" i="13"/>
  <c r="P165" i="13" s="1"/>
  <c r="AC167" i="13" s="1"/>
  <c r="J163" i="13"/>
  <c r="J165" i="13" s="1"/>
  <c r="F163" i="13"/>
  <c r="I38" i="13"/>
  <c r="M27" i="13"/>
  <c r="M153" i="13"/>
  <c r="L153" i="13"/>
  <c r="M122" i="13"/>
  <c r="I121" i="13"/>
  <c r="G163" i="13" l="1"/>
  <c r="G165" i="13" s="1"/>
  <c r="I9" i="13"/>
  <c r="L129" i="13"/>
  <c r="L163" i="13" s="1"/>
  <c r="L165" i="13" s="1"/>
  <c r="M38" i="13"/>
  <c r="M129" i="13"/>
  <c r="I82" i="13"/>
  <c r="M121" i="13"/>
  <c r="M82" i="13" s="1"/>
  <c r="M9" i="13"/>
  <c r="F165" i="13"/>
  <c r="I163" i="13" l="1"/>
  <c r="I165" i="13" s="1"/>
  <c r="M167" i="13"/>
  <c r="M168" i="13" s="1"/>
  <c r="M163" i="13"/>
  <c r="M165" i="13" s="1"/>
  <c r="M169" i="13" l="1"/>
  <c r="N16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ETIENNE EBROTTIE</author>
    <author>Auteur</author>
  </authors>
  <commentList>
    <comment ref="B37" authorId="0" shapeId="0" xr:uid="{13A6FE4F-80EA-4E98-86C3-B2B610D30309}">
      <text>
        <r>
          <rPr>
            <b/>
            <sz val="9"/>
            <color rgb="FF000000"/>
            <rFont val="Tahoma"/>
            <family val="2"/>
          </rPr>
          <t>ETIENNE EBROTTIE:</t>
        </r>
        <r>
          <rPr>
            <sz val="9"/>
            <color rgb="FF000000"/>
            <rFont val="Tahoma"/>
            <family val="2"/>
          </rPr>
          <t xml:space="preserve">
</t>
        </r>
        <r>
          <rPr>
            <sz val="9"/>
            <color rgb="FF000000"/>
            <rFont val="Tahoma"/>
            <family val="2"/>
          </rPr>
          <t>appui financier de 5000000 FCFA</t>
        </r>
      </text>
    </comment>
    <comment ref="B45" authorId="1" shapeId="0" xr:uid="{B71D32EA-119E-4B71-89B6-DE45EC3145E0}">
      <text>
        <r>
          <rPr>
            <sz val="11"/>
            <color rgb="FF000000"/>
            <rFont val="Helvetica"/>
            <family val="2"/>
          </rPr>
          <t xml:space="preserve">Auteur:
</t>
        </r>
        <r>
          <rPr>
            <sz val="11"/>
            <color rgb="FF000000"/>
            <rFont val="Helvetica"/>
            <family val="2"/>
          </rPr>
          <t>Fatogoma</t>
        </r>
      </text>
    </comment>
    <comment ref="B60" authorId="1" shapeId="0" xr:uid="{AA5C59BD-F21F-454C-AF47-661DCA0374AC}">
      <text>
        <r>
          <rPr>
            <sz val="11"/>
            <color indexed="8"/>
            <rFont val="Helvetica"/>
            <family val="2"/>
          </rPr>
          <t>Auteur:
Voir NGOLO</t>
        </r>
      </text>
    </comment>
    <comment ref="P118" authorId="0" shapeId="0" xr:uid="{F9D2ADEB-6226-48F7-A6F3-AE437A30DCB9}">
      <text>
        <r>
          <rPr>
            <b/>
            <sz val="9"/>
            <color indexed="81"/>
            <rFont val="Tahoma"/>
            <family val="2"/>
          </rPr>
          <t>ETIENNE EBROTTIE:</t>
        </r>
        <r>
          <rPr>
            <sz val="9"/>
            <color indexed="81"/>
            <rFont val="Tahoma"/>
            <family val="2"/>
          </rPr>
          <t xml:space="preserve">
IDRC/Canada
</t>
        </r>
      </text>
    </comment>
  </commentList>
</comments>
</file>

<file path=xl/sharedStrings.xml><?xml version="1.0" encoding="utf-8"?>
<sst xmlns="http://schemas.openxmlformats.org/spreadsheetml/2006/main" count="997" uniqueCount="711">
  <si>
    <t>Nom du centre</t>
  </si>
  <si>
    <t>Institution</t>
  </si>
  <si>
    <t>UFHB</t>
  </si>
  <si>
    <t>Pays</t>
  </si>
  <si>
    <t>CÔTE D'IVOIRE</t>
  </si>
  <si>
    <t>Leader du centre</t>
  </si>
  <si>
    <t>Prof KONE DAOUDA</t>
  </si>
  <si>
    <t>Plan de travail annuel (mois XXX-mois XXX, année)</t>
  </si>
  <si>
    <t>Activités du plan de travail</t>
  </si>
  <si>
    <t>Description</t>
  </si>
  <si>
    <t>DLI en lien</t>
  </si>
  <si>
    <t>Contribution du partenaire (eur)</t>
  </si>
  <si>
    <t>Jan</t>
  </si>
  <si>
    <t>Feb</t>
  </si>
  <si>
    <t>Mar</t>
  </si>
  <si>
    <t>Avr</t>
  </si>
  <si>
    <t>Mai</t>
  </si>
  <si>
    <t>Jui</t>
  </si>
  <si>
    <t>Jul</t>
  </si>
  <si>
    <t>Aout</t>
  </si>
  <si>
    <t>Sep</t>
  </si>
  <si>
    <t>Oct</t>
  </si>
  <si>
    <t>Nov</t>
  </si>
  <si>
    <t>Dec</t>
  </si>
  <si>
    <t>Action 1: Excellence dans l’enseignement et la formation\Action du DLI 2/3</t>
  </si>
  <si>
    <t>Sous-action 1a: Appui à la formation</t>
  </si>
  <si>
    <t>Activité 1</t>
  </si>
  <si>
    <t xml:space="preserve">Réalisation de Formations de courte durée </t>
  </si>
  <si>
    <t xml:space="preserve">Organiser des formations d'une durée d'au moins cinq jours dans le but de former ou de renforcer la capacités des agents techniques, les conseillers agricoles, des agriculteurs et etudiants </t>
  </si>
  <si>
    <t>Prise en charge des formateurs et les auditeurs</t>
  </si>
  <si>
    <t>120 auditeurs formés</t>
  </si>
  <si>
    <t>Activité 2</t>
  </si>
  <si>
    <t>Liste de enseignants de CEA-CCBAD, Organiser les cours 
Prise en charge des enseignants pour la formation des étudiants</t>
  </si>
  <si>
    <t>40 enseignants mobilisés</t>
  </si>
  <si>
    <t>Apport Partenaires</t>
  </si>
  <si>
    <t>Activité 3</t>
  </si>
  <si>
    <t>liste des étudiants recrutés 
Payer les bourses des étudiants</t>
  </si>
  <si>
    <t>45 bourses étudiants payées</t>
  </si>
  <si>
    <t>Activité 4</t>
  </si>
  <si>
    <t>Payer le budget de recherches des étudiants (déplacement, petit matériel pour la recherche, burotique, communication)</t>
  </si>
  <si>
    <t>budget de recherche payé</t>
  </si>
  <si>
    <t>Activité 5</t>
  </si>
  <si>
    <t>Liste des étudiants mis en stages
Payer les frais de substance et de transport des étudiants mis en stages</t>
  </si>
  <si>
    <t>DLI 5.2</t>
  </si>
  <si>
    <t>Activité 7</t>
  </si>
  <si>
    <t>Encadrer les étudiants</t>
  </si>
  <si>
    <t>Activité 8</t>
  </si>
  <si>
    <t>Payer le loyer des étudiants régionaux hébergés sur la cité du centre</t>
  </si>
  <si>
    <t>Activité 9</t>
  </si>
  <si>
    <t>Organiser des conférences;
Prendre en compte des pauses café et déjeuner</t>
  </si>
  <si>
    <t>Participer aux travaux</t>
  </si>
  <si>
    <t>1 céremonie organisée</t>
  </si>
  <si>
    <t>Activité 10</t>
  </si>
  <si>
    <t xml:space="preserve">Organisation des Séminaires pour la validation du document de politique de la qualité </t>
  </si>
  <si>
    <t xml:space="preserve">organiser les Ateliers;
paiement des frais de déplacement et de substances des participants </t>
  </si>
  <si>
    <t xml:space="preserve">2 seminaires </t>
  </si>
  <si>
    <t>Activité 11</t>
  </si>
  <si>
    <t>Ateliers et semainaires de formation
Payer les frais de deplacement et de substances des participants</t>
  </si>
  <si>
    <t>4 seminaires de formation</t>
  </si>
  <si>
    <t>Sous-Action 1b: Renforcement de capacités</t>
  </si>
  <si>
    <t>Organiser des ateliers avec le secteur privé pour identifier les thèmes spécifiques et éditer des curricula</t>
  </si>
  <si>
    <t>Particper aux travaux d'atelier</t>
  </si>
  <si>
    <t>1 étude réalisée</t>
  </si>
  <si>
    <t>Renforcement de la capacité des enseignant-chercheurs des universités nationales pour des cours en ligne (MOOC)</t>
  </si>
  <si>
    <t>Atelier d’identification des axes de recherche et de formation 
Formation des enseignant-chercheurs</t>
  </si>
  <si>
    <t>Particper aux ateliers de formation</t>
  </si>
  <si>
    <t>5 enseignants formés</t>
  </si>
  <si>
    <t>Sous-Action 1c: Soutiens aux partenaires</t>
  </si>
  <si>
    <t xml:space="preserve">Renforcement de capacités des Partenaires via des cours en ligne </t>
  </si>
  <si>
    <t>produire la liste des participants</t>
  </si>
  <si>
    <t>25 acteurs partenaires formés</t>
  </si>
  <si>
    <t>Organiser des ateliers pour identifier les besoins des partenaires academiques et en développer les thèmes de formation adéqtenants</t>
  </si>
  <si>
    <t>Sous-Action 1d: Amélioration des curricula de formation</t>
  </si>
  <si>
    <t>Autoévaluation et accreditation des curricula du CEA</t>
  </si>
  <si>
    <t>1 autoévaluation et 1 accrédiation réalisées</t>
  </si>
  <si>
    <t>Auto-évaluation et accreditation des partenaires du CEA</t>
  </si>
  <si>
    <t>Prendre en charge l'organisation des ateliers et seminaires</t>
  </si>
  <si>
    <t>Proposer les besoins de formation</t>
  </si>
  <si>
    <t>Action 2: Excellence dans la recherche\Action du DLI 4</t>
  </si>
  <si>
    <t>Sous-Action 2a: Développement de la recherche</t>
  </si>
  <si>
    <t>Renforcement de la recherche-développement par le partenariat et la mobilité scientifique</t>
  </si>
  <si>
    <t>organiser les voyages pour établissement de partenariats;
sejours scientifiques pour les chercheurs</t>
  </si>
  <si>
    <t xml:space="preserve">Particper aux travaux </t>
  </si>
  <si>
    <t>10 acteurs formés</t>
  </si>
  <si>
    <t>Apport/PNRA</t>
  </si>
  <si>
    <t>5 ateliers formés</t>
  </si>
  <si>
    <t>Valorisation des résultats de la recherche</t>
  </si>
  <si>
    <t>Participer à la semaine de SEPRI, production de bulletins périodiques
édition du rapport d'activités, preparation de plaquette</t>
  </si>
  <si>
    <t>4 resultats de recherches</t>
  </si>
  <si>
    <t>Promotion des résultats de recherche, des réseautages scientifiques et l’excellence scientifique et rencontre scientifique</t>
  </si>
  <si>
    <t>Inscription dans les réseaux sociaux scientifiques;
mettre en place les réseaux thématiques;
organiser les conférences</t>
  </si>
  <si>
    <t>Partciper aux pannels</t>
  </si>
  <si>
    <t>4 resultats de recherches promus</t>
  </si>
  <si>
    <t>Financement de projet de recherche, développement des équipes</t>
  </si>
  <si>
    <t>budget de 4 equipes de recherche disponible</t>
  </si>
  <si>
    <t>Activité 6</t>
  </si>
  <si>
    <t>Dotation de la bibliothèque de la station de recherche de la Comoé en documents et livres </t>
  </si>
  <si>
    <t>Fournir des ouvrages, 
informatiser la bibliothèque actualisé numérique et physique</t>
  </si>
  <si>
    <t xml:space="preserve">Exploiter les ouvrages
</t>
  </si>
  <si>
    <t>1 station doté en documents livrés</t>
  </si>
  <si>
    <t>Développement et implémentation des technologies de production sous serre</t>
  </si>
  <si>
    <t>Mettre en œuvre les différentes technologies de produition sous serre de maraîcher</t>
  </si>
  <si>
    <t>2 technologies développées et implementées</t>
  </si>
  <si>
    <t>Organisation de Séminaire pour la consolidation et mise en place des équipes de la recherche</t>
  </si>
  <si>
    <t>Ateliers et seminaires
rédiger les directives et formation des organes de la recherche</t>
  </si>
  <si>
    <t>4 équipes de recherhce mise en place</t>
  </si>
  <si>
    <t xml:space="preserve">Participations des enseignants-chercheurs aux séminaires, congrès et ateliers internationaux </t>
  </si>
  <si>
    <t>Prendre en charges des enseignants-chercheurs aux seminaires, congrés et ateliers internation (frais de mission et de billet d'avion)</t>
  </si>
  <si>
    <t>4 enseignants pris en compte</t>
  </si>
  <si>
    <t>Création d'une plateforme de partage scientifique</t>
  </si>
  <si>
    <t>Développer un intranet
Créer des groupes whatsapp, tweeter</t>
  </si>
  <si>
    <t>Inscrire sur la plateforme</t>
  </si>
  <si>
    <t>1 plateforme créée</t>
  </si>
  <si>
    <t>Rencontres des partenaires de recherche et de l'enseignement</t>
  </si>
  <si>
    <t>Ateliers et seminaires avec le secteur privé-enseignement supérieur
Rencontre avec les industries, Paronat (PME), chambre d'industrie</t>
  </si>
  <si>
    <t xml:space="preserve">2 rencontres </t>
  </si>
  <si>
    <t>Activité 12</t>
  </si>
  <si>
    <t>Organisation d'activités scientifiques par le Centre pour l'Université</t>
  </si>
  <si>
    <t>Appel à proposition de résumé; Sélection des résumés; Organisation des journées; Edition des actes des journées</t>
  </si>
  <si>
    <t>1 activité scientifique</t>
  </si>
  <si>
    <t>Activité 13</t>
  </si>
  <si>
    <t xml:space="preserve">Collecte pour la mise en place d'un herbier à la station de recherche du parc national de la Comoé et la réserve naturelle de  DAHLIA FLEUR </t>
  </si>
  <si>
    <t>1 herbier mis en palce</t>
  </si>
  <si>
    <t>Activité 14</t>
  </si>
  <si>
    <t>Constitution d'une collection animale et végétale au CEA-CCBAD</t>
  </si>
  <si>
    <t>Créer un insectorium (ouvrage)
créer une banque d'image des végétaux et animaux
Prospection et collecte d’espèces végétale et Caractérisation des espèces collectées,Réalisation d’un conservatoire d’espèces animales et végétales</t>
  </si>
  <si>
    <t>1 collection animale et végétale</t>
  </si>
  <si>
    <t>Sous-Action 2b: Organisation d'écoles thématiques</t>
  </si>
  <si>
    <t>Organisation d'une école thématique en Agriculture et climat </t>
  </si>
  <si>
    <t>Organiser des ateliers thématiques,  des sessions et formations,</t>
  </si>
  <si>
    <t>Identifer les besoins
proposer des thèmes</t>
  </si>
  <si>
    <t>une école thématique</t>
  </si>
  <si>
    <t>Organisation d'une école thématique en Ecologie, conservation de la biodiversité et services écosystémiques</t>
  </si>
  <si>
    <t xml:space="preserve">Etude de l'impact environnemental du dépôt atmosphérique (acide et azoté) </t>
  </si>
  <si>
    <t>Réaliser des études de Campagnes de mesures pour les composés azotes soufres et organiques atmosphériques
Analyses chimiques, Dépouillement des données et calcul des dépôts
Prise en main du modèle d’impact, Evaluation des impacts 
Soumission d’articles</t>
  </si>
  <si>
    <t>Associer aux travaux de recherches</t>
  </si>
  <si>
    <t>1 étude</t>
  </si>
  <si>
    <t xml:space="preserve">Service climatique et environnemental pour les maraîchers d'Afrique de l'Ouest pour une production et une chaîne de valeur résilientes au  changement climatique: Études de cas dans 10 pays de l’Afrique de l’Ouest. </t>
  </si>
  <si>
    <t>Etudes, missions
Transferts de technologies,
Evaluations
Soumission d’articles</t>
  </si>
  <si>
    <t xml:space="preserve">Revenus générés par le CEA </t>
  </si>
  <si>
    <t>Vérification des revenus générés (AUA)</t>
  </si>
  <si>
    <t>Vérification des publications produites par le Centre (AUA)</t>
  </si>
  <si>
    <t>Évaluation de l'impact sur le développement du centre CEA</t>
  </si>
  <si>
    <t>Développement de l’entreprenariat, de l’innovation, d’entreprises start-ups et des programmes d’aide à la commercialisation</t>
  </si>
  <si>
    <t>Action 3: Infrastructures, Installation et Equipement \Action du DLI 4</t>
  </si>
  <si>
    <t>Sous-Action 3a: Equipements et Acquisition de matériels et logiciel</t>
  </si>
  <si>
    <t>Acquisition d'Équipements pour les partenaires de CEA-CCBAD</t>
  </si>
  <si>
    <t>Elaboration des spécifications techniques
Demande d’Avis de Non Objection pour l’entente direct
Achat des équipements de laboratoire
Installation des équipements de laboratoire</t>
  </si>
  <si>
    <t>Equipements de acquis pour partenaires</t>
  </si>
  <si>
    <t>Acquisition matériel roulant pour le fonctionnement et les activités de recherches</t>
  </si>
  <si>
    <t>Appel d'offre
Achat de véhicule de type 4X4 pour les activités de recherches</t>
  </si>
  <si>
    <t>1 véhicule acheté acquis</t>
  </si>
  <si>
    <t>Equipements de laboratoire acquis</t>
  </si>
  <si>
    <t>Acquisition d'équipements didactiques, mise en place d'une plateforme en ligne aux ressources numériques par les étudiants et enseignants du CEA</t>
  </si>
  <si>
    <t>Identification des besoins
mettre en ligne une plateforme de ressources pour les étudiants et professeurs</t>
  </si>
  <si>
    <t>matériels acquis</t>
  </si>
  <si>
    <t>Sous-Action 3b: Recrutement de consultants</t>
  </si>
  <si>
    <t>Recrutement d'un spécialiste pour la mise en place d'un centre d’étalonnage et de maintenance des équipements météorologiques.</t>
  </si>
  <si>
    <t>Appel à candidature 
Analyse des dossiers de candidatures
Recruter un spécialiste en équipements météorologiques</t>
  </si>
  <si>
    <t>1 Spécialiste recruté</t>
  </si>
  <si>
    <t xml:space="preserve">Recrutement de deux spécialistes pour l'accompagnement en culture hydroponique, écloserie, production d'alevins et culture sous serre et </t>
  </si>
  <si>
    <t>Appel à candidature 
Analyse des dossiers de candidatures
Recruter un spécialiste en cultures hydroponiques, écloserie et production d'alevins
Recruter un spécialiste en cultures sous serre</t>
  </si>
  <si>
    <t>2 Spécialistes recrutés</t>
  </si>
  <si>
    <t>Sous-Action 3c: Construction et équipement d'infractructures</t>
  </si>
  <si>
    <t>Appel d'offre,
Construction d'un Centre d'étalonnage</t>
  </si>
  <si>
    <t>1 centre d'étalonnage mise en place</t>
  </si>
  <si>
    <t>Étude architecturale pour la Construction de bâtiment moderne équipé pour le CEA-CCBAD (salle de cours, laboratoires)</t>
  </si>
  <si>
    <t xml:space="preserve">Identification des besoins en équipement 
Préparation des offres techniques 
Lancement de la demande de cotation 
Sélection de l’entreprises </t>
  </si>
  <si>
    <t>Installation d'écloserie</t>
  </si>
  <si>
    <t>Construction d'un étang pour la production d'alevins, Tests de fonctionnalité</t>
  </si>
  <si>
    <t>1 écloserie installée</t>
  </si>
  <si>
    <t>Installation d'une animalerie</t>
  </si>
  <si>
    <t>Construire et amenager un lieu où l'on élève des animaux destinés aux expériences de laboratoire, Tests de fonctionnalité</t>
  </si>
  <si>
    <t>1 animalerie installée</t>
  </si>
  <si>
    <t>Construction et équipement de serres modernes sur le site l’Université</t>
  </si>
  <si>
    <t>Installation des serres
Identification des cultures
Production sous serre
Commercialisation, Étude économique</t>
  </si>
  <si>
    <t>4 serres construites</t>
  </si>
  <si>
    <t xml:space="preserve">Sous-Action 3d: Services d'entretien du Centre et des équipements </t>
  </si>
  <si>
    <t>Service d’entretien des batiments</t>
  </si>
  <si>
    <t>Appel à candidature 
recruter un service pour l'entretien des batiments</t>
  </si>
  <si>
    <t xml:space="preserve">1 Contrat de service d'entretien </t>
  </si>
  <si>
    <t>Contrat de maintenance de la photocopieuse</t>
  </si>
  <si>
    <t>Appel à candidature 
recruter un service pour la maintenance de la photocopieuse</t>
  </si>
  <si>
    <t>1 contrat de maintenance disponible</t>
  </si>
  <si>
    <t>Contrat de maintenance des climatiseurs</t>
  </si>
  <si>
    <t>Appel à candidature 
recruter un service pour la maintenance des climatiseurs</t>
  </si>
  <si>
    <t>Contrat de maintenance des équipements et du matériel</t>
  </si>
  <si>
    <t>Appel à candidature 
recruter un service pour la maintenance des équipements et matériels de laboratoires</t>
  </si>
  <si>
    <t xml:space="preserve"> Action 4: Gouvernance et fonctionnement \Action du DLI 5/6</t>
  </si>
  <si>
    <t>Sous-Action 4a : Personnel de l'Unité de gestion du projet</t>
  </si>
  <si>
    <t>Récrutement et rénumération de spécialistes assignés au projet (Unité de gestion)</t>
  </si>
  <si>
    <t>unité de gestion installée</t>
  </si>
  <si>
    <t>1 spécialiste en batiment recruté</t>
  </si>
  <si>
    <t>Charges sociales du personnel</t>
  </si>
  <si>
    <t>Payer les charges (CNPS, Contributions nationales)</t>
  </si>
  <si>
    <t>charges sociales prises en compte</t>
  </si>
  <si>
    <t>Assurance maladie et individuel accident du personnel</t>
  </si>
  <si>
    <t>Signer un contrat avec une maison s'assurance pour la prise en compte des maladies et les accident du personnel</t>
  </si>
  <si>
    <t>personnel assuré</t>
  </si>
  <si>
    <t>Frais consommation téléphone fixe, mobile et internet</t>
  </si>
  <si>
    <t>Doter le personnel de l'unité de gestion et de l'unité de pilotage de frais de communication</t>
  </si>
  <si>
    <t xml:space="preserve">Participation aux ateliers Regionaux du Projet CEA </t>
  </si>
  <si>
    <t>Prendre en compte les participants aux ateliers régionaux (frais hebergement, substances)</t>
  </si>
  <si>
    <t>2 ateliers régionaux</t>
  </si>
  <si>
    <t>Sous-Action 4b : Audit/Qualité de la gestion</t>
  </si>
  <si>
    <t xml:space="preserve">Recrutement d'un cabinet pour Audits financier </t>
  </si>
  <si>
    <t>Audit externe réalisé</t>
  </si>
  <si>
    <t>Honoraires de l'auditeur interne</t>
  </si>
  <si>
    <t>Payer les honoraires de l'auditeur interne affecté par l'UFHB sur le Centre</t>
  </si>
  <si>
    <t>Audit interne réalisé</t>
  </si>
  <si>
    <t>Transparence en ligne des dépenses du CEA</t>
  </si>
  <si>
    <t>Vérifier la transparence financière (AUA)</t>
  </si>
  <si>
    <t>Qualité de la planification de la passation des marchés</t>
  </si>
  <si>
    <t>Vérifier la qualité de passation de marchés (AUA)</t>
  </si>
  <si>
    <t>Sous-Action 4c : Entretien de véhicules et de groupe électrogène</t>
  </si>
  <si>
    <t>Assurance véhicules</t>
  </si>
  <si>
    <t xml:space="preserve">Appel à candidature 
signer un contrat avec un cabinet d'assurance </t>
  </si>
  <si>
    <t>vehicule assuré</t>
  </si>
  <si>
    <t>Service d’entretien et réparation des véhicules</t>
  </si>
  <si>
    <t>Appel à candidature 
Recruter un service pour l'antretien des véhicules</t>
  </si>
  <si>
    <t>vehicule entretenu</t>
  </si>
  <si>
    <t>Achat de Carburant pour véhicules et groupe électrogène</t>
  </si>
  <si>
    <t>charger les cartes de carburant pour 3 véhicules et 1 groupe électrogène</t>
  </si>
  <si>
    <t>groupe  électrogène fonctionnel</t>
  </si>
  <si>
    <t>Sous-Action 4d : Communication sur le projet</t>
  </si>
  <si>
    <t>Accroissement de la visibilité et de l’accessibilité de l’offre de formation du réseau</t>
  </si>
  <si>
    <t>Produire des articles</t>
  </si>
  <si>
    <t>4 publications sur le site</t>
  </si>
  <si>
    <t>Communication et publicité</t>
  </si>
  <si>
    <t>Appel à candidature 
recruter un service de communication pour la publicité des articles produits chaque trimestre</t>
  </si>
  <si>
    <t>4 communications véhiculées</t>
  </si>
  <si>
    <t>TOTAL</t>
  </si>
  <si>
    <t>Sous-Action 2c: Gestion environnementale</t>
  </si>
  <si>
    <t xml:space="preserve">Gestion des nuisibles et des ravageurs de cultures  </t>
  </si>
  <si>
    <t>Etudes, missions, recherche appliquée
Transfert de technologies
Soumission d’articles</t>
  </si>
  <si>
    <t>Production agricole et des semences améliorées</t>
  </si>
  <si>
    <t xml:space="preserve">2 technologies développées et implementées et semences </t>
  </si>
  <si>
    <t xml:space="preserve">2 technologies développées et implementées et bioperticides </t>
  </si>
  <si>
    <t>Estimation des recettes (eur)</t>
  </si>
  <si>
    <t>Etapes / Résultats</t>
  </si>
  <si>
    <t>WASCAL/CEA-CCBAD</t>
  </si>
  <si>
    <t>Sous-Action 2d: Appui à la Resilience des populations</t>
  </si>
  <si>
    <t>Sous-Action 2 e: Activités de génération de revenus</t>
  </si>
  <si>
    <t>Produits d'entretien</t>
  </si>
  <si>
    <t>Acquisition du logiciel de gestion (TOMPRO-MULTI-PROJETS)</t>
  </si>
  <si>
    <t>Allocations de subsistances des étudiants en Master et PhD (bourses)</t>
  </si>
  <si>
    <t>Mise en stage des étudiants (30 stages)</t>
  </si>
  <si>
    <t>30 primes de stages payées</t>
  </si>
  <si>
    <t xml:space="preserve">Loyer de 25 étudiants étrangers sur 12 mois </t>
  </si>
  <si>
    <t>Structures Responsables</t>
  </si>
  <si>
    <t>Acquisition d'équipement dendrochronologie</t>
  </si>
  <si>
    <t>Acquérir un logiciel et formation de l'équipe de gestion financière</t>
  </si>
  <si>
    <t>Acquisition de logiciel (MS Projet) pour le suivi des activités du projet et formation</t>
  </si>
  <si>
    <t>Acquérir un logiciel et formation du Sp en suivi-évaluation pour le suivi et gestion du projet</t>
  </si>
  <si>
    <t>Confection de l'herbier</t>
  </si>
  <si>
    <t>Répérage des milieux de recolte
identification et collecte d'échantillons
Répérage des plantes à photographier
traitement des échantillons séchés</t>
  </si>
  <si>
    <t>Fabrication des armoires de rangement et la confection d'un herbier
redaction d'ouvrage</t>
  </si>
  <si>
    <t>Organiser la semaine scientifique doctorale
Organiser deux conférences scientifques</t>
  </si>
  <si>
    <t xml:space="preserve">Acheter les équipements dendrochronologie pour l'analyse de l'histoire du climat à travers les arbres </t>
  </si>
  <si>
    <t>Aménagement du Centre</t>
  </si>
  <si>
    <t>Suivi de l'activité</t>
  </si>
  <si>
    <t>Frais de mission pour le suivi de l'activité</t>
  </si>
  <si>
    <t>Achat de consommables (encres, papiers A0, kekemonos, A3 brillant…)</t>
  </si>
  <si>
    <t>Mise en route du serveur d'application du centre</t>
  </si>
  <si>
    <t>Achat de matériel et installation</t>
  </si>
  <si>
    <t>Mise en route des vidéos conférences du centre</t>
  </si>
  <si>
    <t>Redynamiser le site en tenant compte de toutes thématiques du centre</t>
  </si>
  <si>
    <t>Acquisition d'équipement pour agriculteurs</t>
  </si>
  <si>
    <t>Frais de mission pour le suivi et évlautaion du projet</t>
  </si>
  <si>
    <t xml:space="preserve">Acquisition de consommables informatiques pour l’unité de gestion du projet </t>
  </si>
  <si>
    <t xml:space="preserve">Acquisition de fournitures de bureau pour l’unité de gestion du projet </t>
  </si>
  <si>
    <t>Achat d'equipement pour la securisation des plantations et d'intrats</t>
  </si>
  <si>
    <t>organisation des ateliers et formations</t>
  </si>
  <si>
    <t>Prise en charge des participants aux ateliers et semainaires de formation (Pause-café, déjeuner et pierdiem…)</t>
  </si>
  <si>
    <t>Missions de supervision des activités du projet</t>
  </si>
  <si>
    <t>Frais de publication des appels d'offres</t>
  </si>
  <si>
    <t>Frais de publication des avis spécifiques d'appels d'offres dans un quotidiens à grand tirage</t>
  </si>
  <si>
    <t>Paiement des taxes annuelles, de demande de brevet d'invention</t>
  </si>
  <si>
    <t>Frais relatifs à la demande de propriété intellectuelle/Demande de brevet d'invention</t>
  </si>
  <si>
    <t>Construction de bâtiment moderne équipé pour le CEA-CCBAD (salle de cours, laboratoires)</t>
  </si>
  <si>
    <t>Activité 15</t>
  </si>
  <si>
    <t>Activité 16</t>
  </si>
  <si>
    <t>Activité 17</t>
  </si>
  <si>
    <t>Conference Internationale sur les Plantes à effet Pesticideas</t>
  </si>
  <si>
    <t xml:space="preserve">Consommables et petit matériel pour les laboratoires (labo de biomol (très important) et les autres laboratoires) </t>
  </si>
  <si>
    <t>padex, ramettes, boite d'archive, bloc notes,,,,</t>
  </si>
  <si>
    <t xml:space="preserve">Publication d'Articles de recherche pour le CEA publiés </t>
  </si>
  <si>
    <t>PLANNING</t>
  </si>
  <si>
    <t>Installation d'une salle d'interprêtatriat</t>
  </si>
  <si>
    <t>Construction de baitments, salles de cours et laboratoire</t>
  </si>
  <si>
    <t>Contrat maintenance du groupe électrogène</t>
  </si>
  <si>
    <t>Acquérir les équipement et faire l'installation de la salle d'interprétariat</t>
  </si>
  <si>
    <t>frais de mission payés</t>
  </si>
  <si>
    <t>frais de restauration, frais de transport des participants payés</t>
  </si>
  <si>
    <t>Matériels acquis pour les planteurs</t>
  </si>
  <si>
    <t>IDL réalisé</t>
  </si>
  <si>
    <t>Achat de licence de vidéo conférence et d'adressage</t>
  </si>
  <si>
    <t>Achat de 5 ordinateurs</t>
  </si>
  <si>
    <t xml:space="preserve">acquérir un logiciel clé-main </t>
  </si>
  <si>
    <t>Intégration de solution - Plateforme de suivi des étudiants</t>
  </si>
  <si>
    <t>Acquérir le matériel informatique</t>
  </si>
  <si>
    <t xml:space="preserve">Acquisition d'un Ecran Pro-lite affichage Météo - 50’’ </t>
  </si>
  <si>
    <t>ecran permettant la lecture et le visualiation des données météologiques</t>
  </si>
  <si>
    <t>Speaker Rechargeable PA optional tripad – Mic</t>
  </si>
  <si>
    <t>acquérir un matériel de sonorisation rechargeable pour les missions de terrain</t>
  </si>
  <si>
    <t>IDL 2.1</t>
  </si>
  <si>
    <t>IDL 4.2</t>
  </si>
  <si>
    <t>IDL 5.3</t>
  </si>
  <si>
    <t xml:space="preserve">DLI.6.1/6.2 </t>
  </si>
  <si>
    <t xml:space="preserve">DLI.6.3 </t>
  </si>
  <si>
    <t>DLI.6.4</t>
  </si>
  <si>
    <t>DLI.4.3</t>
  </si>
  <si>
    <t>DLI 3.1/3.2</t>
  </si>
  <si>
    <t>DLI 7.1</t>
  </si>
  <si>
    <t>DLI 7.3</t>
  </si>
  <si>
    <t>DLI 7.4</t>
  </si>
  <si>
    <t>Accréditation institutionelle</t>
  </si>
  <si>
    <t>Participation au benchmarking du PASET</t>
  </si>
  <si>
    <t>Stratégie régionale de l’université</t>
  </si>
  <si>
    <t>organiser les ateliers, payer les frais de mission</t>
  </si>
  <si>
    <t xml:space="preserve">organiser les ateliers, payer les frais de mission </t>
  </si>
  <si>
    <t>Missions d'enseignement et de recherches</t>
  </si>
  <si>
    <t>acquisition de 2 Ecrans interactifs tactiles Android Windows  SpeechiTouch UHD - 75" pour les salles de cours</t>
  </si>
  <si>
    <t>Appel à candidature, 
Recruter un cabinet pour réaliser l'audit externe</t>
  </si>
  <si>
    <t>Payer les charges de formation du personnel</t>
  </si>
  <si>
    <t>achat des produits d'entretien</t>
  </si>
  <si>
    <t>frais d'entertien du groupe électrogène</t>
  </si>
  <si>
    <t xml:space="preserve">achat de fauteuils de bureau, fauteuifs visiteurs, </t>
  </si>
  <si>
    <t>Groupe électrogéne en bon état et fonctionnel</t>
  </si>
  <si>
    <t>Batiments construits et fonctionnels</t>
  </si>
  <si>
    <t>Centre amenagé</t>
  </si>
  <si>
    <t>Bureaux équipé</t>
  </si>
  <si>
    <t>matériels acquis pour l'analyse du climat</t>
  </si>
  <si>
    <t>logiciel acquis</t>
  </si>
  <si>
    <t>Produits d'entretien disponibles</t>
  </si>
  <si>
    <t>achat de Consommables et petit matériel pour les laboratoires</t>
  </si>
  <si>
    <t>Consommables et petit matériel pour les laboratoires disponibles</t>
  </si>
  <si>
    <t>Achat et installation d'une boite à idées et d'un tableau d’affichage</t>
  </si>
  <si>
    <t>Organiser une activité de teambuilding en Fin d’année pour fédérer les équipes autour de la vision du projet</t>
  </si>
  <si>
    <t xml:space="preserve">Rédiger des TdR et Selectionner un prestataire  </t>
  </si>
  <si>
    <t xml:space="preserve">Acheter et installer le matériel pour la collecte et traitement des informations recueillies       </t>
  </si>
  <si>
    <t>Concevoir et produire des supports de communication</t>
  </si>
  <si>
    <t>Production de spot TV, d'un film institutionnel et d'une vidéo de visite guidée virtuelle</t>
  </si>
  <si>
    <t xml:space="preserve">Participer aux interviews - Livrer les films </t>
  </si>
  <si>
    <t xml:space="preserve">Acquisition de mobiliers de bureau pour l’unité de gestion du projet </t>
  </si>
  <si>
    <t>Activité 18</t>
  </si>
  <si>
    <t>Activité 19</t>
  </si>
  <si>
    <t xml:space="preserve">Acheter et installer 6 enseignes lumineuses       </t>
  </si>
  <si>
    <t>Refonte du site web du centre-Reférencement naturel-SEO</t>
  </si>
  <si>
    <t>Produire 20 capsules vidéos sur les succès des Alumni du Centre (WASCAL, CCBAD, PASET, AFAS)</t>
  </si>
  <si>
    <t>produire un film présentant les projets du Centre et ses activités</t>
  </si>
  <si>
    <t>Organisation des journées doctoriales et de Master, Master Class et entreprenariat</t>
  </si>
  <si>
    <t>Séances de communication à travers les médias (radio, télévision, internet)
Confection et impression de banderoles, posters, T-Shirts et casquettes
Production de documentaires (vidéo, photos)
Participation avec des stands aux conférences et séminaires de formation; catalogue de presentation de projets et programmes de CEA-CCBAD</t>
  </si>
  <si>
    <t>Connecteurs HDMI, VGA  (PC MAC, WINDOWS) – Pointeur – Pile pour Micro…Produits nettoyant de matériel informatique, Disques durs – Clé USB,  1 appareil photos et accessoires, 1 caméra professionnelle, 1 dictaphones, 1 écran de projection professionnel à roulettes</t>
  </si>
  <si>
    <t>logiciel disponible</t>
  </si>
  <si>
    <t>Logiciel disponible</t>
  </si>
  <si>
    <t>appels d'offre réalisés</t>
  </si>
  <si>
    <t>missions de suivi effectuées</t>
  </si>
  <si>
    <t>Personnel formé</t>
  </si>
  <si>
    <t>DLI.6.3  réalisé</t>
  </si>
  <si>
    <t>DLI.6.4 réalisé</t>
  </si>
  <si>
    <t>6 enseignes installées</t>
  </si>
  <si>
    <t>une boite à idées et un tableau d’affichage installés</t>
  </si>
  <si>
    <t>une activité de teambuilding réalisée en  Fin année</t>
  </si>
  <si>
    <t>30 badges professionnels, 50 plaques de porte (Bureaux et salles), 3 Panneaux Signalétiques, 2 Ecriteaux (avec projecteurs), 1 mur de star, Branding des véhicules, Production + Affichage de 10 Panneaux publicitaires 12m2 sur 1 mois, 3 Banderoles, 200 Plaquettes, 5 cachets pour les services, 500 Dépliants, 4 Kakemonos scientifiques numeriques</t>
  </si>
  <si>
    <t>20 capsules vidéos produits</t>
  </si>
  <si>
    <t>Spot TV, un film institutionnel et une vidéo de visite produits</t>
  </si>
  <si>
    <t>Supports de communication acquis</t>
  </si>
  <si>
    <t>Acquérir le matériel et accessoires informatique</t>
  </si>
  <si>
    <t>Un herbier confectionné</t>
  </si>
  <si>
    <t>actes de propriété disponibles</t>
  </si>
  <si>
    <t>une conférence organisée</t>
  </si>
  <si>
    <t>assurer les frais de mission de recherches des partenaires</t>
  </si>
  <si>
    <t>Particper aux missions de recherches</t>
  </si>
  <si>
    <t>Idenfifier les besoins</t>
  </si>
  <si>
    <t>Missions de recherches réalisées</t>
  </si>
  <si>
    <t>Achat et Installation de 6 enseignes lumineuses</t>
  </si>
  <si>
    <t xml:space="preserve">TAUX </t>
  </si>
  <si>
    <t>Carburants et lubrifiants</t>
  </si>
  <si>
    <t>Autres fournitures d'exploitation</t>
  </si>
  <si>
    <t>Transports et frêts</t>
  </si>
  <si>
    <t>Loyers, leasing et charges locatives</t>
  </si>
  <si>
    <t>Entretien  et réparations</t>
  </si>
  <si>
    <t>PTT - Courriers</t>
  </si>
  <si>
    <t>Frais de réception</t>
  </si>
  <si>
    <t>Formation professionnelle</t>
  </si>
  <si>
    <t xml:space="preserve">Opérations progammées et sous traitances </t>
  </si>
  <si>
    <t xml:space="preserve">Frais de fonctionnement de l'Agence  Comptable </t>
  </si>
  <si>
    <t>Autres services extérieurs</t>
  </si>
  <si>
    <t>Charges permanentes</t>
  </si>
  <si>
    <t>charges exceptionnelles</t>
  </si>
  <si>
    <t>Indemnités non imposables et frais de missions</t>
  </si>
  <si>
    <t>Frais et charges du personnels permanent</t>
  </si>
  <si>
    <t>Taxes et impôts directs</t>
  </si>
  <si>
    <t>Frais financiers</t>
  </si>
  <si>
    <t>Dotation au Titre II</t>
  </si>
  <si>
    <t>Frais d'études et de recherche</t>
  </si>
  <si>
    <t>Construction d'exploitation</t>
  </si>
  <si>
    <t>Autres constructions à usage social,culturel et d'habita.</t>
  </si>
  <si>
    <t>Matériel et outillage</t>
  </si>
  <si>
    <t>Matériel et transport</t>
  </si>
  <si>
    <t>Mobiliers de bureau</t>
  </si>
  <si>
    <t>Autres immobilisations</t>
  </si>
  <si>
    <t>Appel à candidature;
Payer les salaires du personnel recruté (un spécialiste en suivi-évaluation, un specialiste en passation de marchés, un comptable, une sécretaire, un spécialiste en communication, un informaticien, 2 chauffeurs) pour l'unité de gestion</t>
  </si>
  <si>
    <t>Acheter de 5 ordinateurs pour l'équipe de coordination du projet</t>
  </si>
  <si>
    <t xml:space="preserve">Rendre plus visibles les acquis sur les biopesticides a base de plantes </t>
  </si>
  <si>
    <t>ACTIVITES ENGAGEES 
A</t>
  </si>
  <si>
    <t>Reste à payer
C=A-B</t>
  </si>
  <si>
    <t>NOUVELLES ACTIVITES 
E</t>
  </si>
  <si>
    <t>Mois Janvier 2023- Mois Décembre 2023</t>
  </si>
  <si>
    <t>PTBA 2023</t>
  </si>
  <si>
    <t>Montant payé (octobre 2020-Décembre 2022) B</t>
  </si>
  <si>
    <t>BUDGET PTBA 2023
F = D+E</t>
  </si>
  <si>
    <t>BUDGET TOTAL ESTIME 2023
G= C+F</t>
  </si>
  <si>
    <t>Recrutement de post-doctorat</t>
  </si>
  <si>
    <t xml:space="preserve">Installation du dispositif alternatif  d'énergie renouvelable </t>
  </si>
  <si>
    <t>Organisation d'activités d'entreprenariat</t>
  </si>
  <si>
    <t>Organisation d'activités d'incubation</t>
  </si>
  <si>
    <t>Journées promotionnelles de l'entreprenariat</t>
  </si>
  <si>
    <t xml:space="preserve">soutien à l'incubation des innovations des jeunes diplômés de CEA </t>
  </si>
  <si>
    <t>PTBA 2021 - PTBA 2022</t>
  </si>
  <si>
    <t>Renforcement des capacités des membres de l'UGP</t>
  </si>
  <si>
    <t>Organiser des ateliers et seminaires</t>
  </si>
  <si>
    <t>DLI 4.3</t>
  </si>
  <si>
    <t>Participation de 4 enseignants-chercheurs au COP 28 plus 1 assiatant et un technicien</t>
  </si>
  <si>
    <t>Assurer la participation des 4 enseignants-chercheurs plus 1 assistant et 1 technicien</t>
  </si>
  <si>
    <t>6 enseignants  et 2 assistants participent à la COP28</t>
  </si>
  <si>
    <t>travaux de revêtement, de peinture et de carrelage du Centre)</t>
  </si>
  <si>
    <t>ACTIVITES PREVUES MAIS NON ENGAGEES (D)</t>
  </si>
  <si>
    <t>Appui à l’accréditation des offres de formation de Biosciences</t>
  </si>
  <si>
    <t>Appui financier au projet de révision de l’accréditation de ses offres de formation de Biosciences</t>
  </si>
  <si>
    <t>Resultat de l'évaluation externe réalisée par l'AUA de l'impact sur le dévéloppement du centre, Ateliers , seminaires…</t>
  </si>
  <si>
    <t>Approuver le resultat d'activités initiées par les étudiants, Organisation de rencontres, Ateliers, semainaires, missions</t>
  </si>
  <si>
    <t>Recrutement du spécialiste en bâtiment</t>
  </si>
  <si>
    <t>OBSERVATIONS</t>
  </si>
  <si>
    <t>Atelier d'élaboration de module de formation de courte durée</t>
  </si>
  <si>
    <t xml:space="preserve">Mobilité des enseignants pour les cours de Master au CEA-CCBAD en changement climatique </t>
  </si>
  <si>
    <t>Soutien aux initiatives de production du Bio-produits pour accroitre le service environnemental</t>
  </si>
  <si>
    <t>Développement de curricula pour les partenaires académiques nationaux et régionaux</t>
  </si>
  <si>
    <t>au moins 10 curricula développés</t>
  </si>
  <si>
    <t>Développement d'algorythme / logiciel pour le recrutement des étudinants, collecte et  analyse de données</t>
  </si>
  <si>
    <t>Logiciel à breveté</t>
  </si>
  <si>
    <t>Acquerirdes outils brevetés pour la sélection/Collecte, analyse de données, algorymthe et planification et divers scenario (climatiques…)</t>
  </si>
  <si>
    <t xml:space="preserve">Mise en place d'un Centre d'étalonnage </t>
  </si>
  <si>
    <t>Estimation et suivi des pollution (fumée, poussière et contamination dans le Centre et son voisinage dans un rayon de 2km</t>
  </si>
  <si>
    <t>Evaluer et mettre à la disposition des acteurs et partenaires du Centre d'un bulletin hebdomadaire sur l'état de la pollution en vue de suggerer des mesures idoines</t>
  </si>
  <si>
    <t>Installation et consommation d'internet au Centre et logement étudiants</t>
  </si>
  <si>
    <t>Recrutement d'un Assistant en communication</t>
  </si>
  <si>
    <t xml:space="preserve">Entretien du groupe électrogène: Acquisition de l'inversion </t>
  </si>
  <si>
    <t>1 Assistant(e) en communication recruté</t>
  </si>
  <si>
    <t xml:space="preserve">Acquerir et installer des panneaux solaires </t>
  </si>
  <si>
    <t>Activité 20</t>
  </si>
  <si>
    <t>Activité 21</t>
  </si>
  <si>
    <t>Mise en place d'un de données en intelligence artificielle (DATA Center)</t>
  </si>
  <si>
    <t>Installation d'une  Plate forme E-learning</t>
  </si>
  <si>
    <t>Plateforme e-learning installée</t>
  </si>
  <si>
    <t>les offres de formation de Biosciences et de CCBAD sont accréditées</t>
  </si>
  <si>
    <t>Activité 22</t>
  </si>
  <si>
    <t>Acquerir un contenaire pour archiver tous les documents de CEA-CCBAD</t>
  </si>
  <si>
    <t>Acquisition et installation de contenaires pour l'archivage du matériel et des documents du projet</t>
  </si>
  <si>
    <t xml:space="preserve"> à reduire des estimations</t>
  </si>
  <si>
    <t>Recap</t>
  </si>
  <si>
    <t xml:space="preserve">Contribution des Partenaires </t>
  </si>
  <si>
    <t>deux écoles thématiques</t>
  </si>
  <si>
    <t>Extraire, classer et organiser les publications des etudiants</t>
  </si>
  <si>
    <t>Organisation d'Ateliers scientifiques au profit des partenaires</t>
  </si>
  <si>
    <t>Conférence sur les acquis/travaux de recherches des alumni du Centre</t>
  </si>
  <si>
    <t>Rendre plus visibles les acquis et les travaux de recherche des alumni (frais de séjour, hebergement…)</t>
  </si>
  <si>
    <t>Sous-Action 2 f: Mise en œuvre des activités de l'Institution (UFHB)</t>
  </si>
  <si>
    <t>Mise en œuvre des activités de l'UFHB</t>
  </si>
  <si>
    <t>Mettre en œuvre les activités initiées et programmées par l'UFBH</t>
  </si>
  <si>
    <t>Dotation budgétaire des équipes de recherche et de technologies innovantes eet en inteligence artifficielle pour des actions climatiques</t>
  </si>
  <si>
    <t xml:space="preserve">Activité reportée en 2024
Coût: 15000 </t>
  </si>
  <si>
    <t>DLI 4.1</t>
  </si>
  <si>
    <t xml:space="preserve">Activité reportée en 2024
Coût: 65000 </t>
  </si>
  <si>
    <t xml:space="preserve">Acquérir le matériel et l'insternet au Centre et dans la cité </t>
  </si>
  <si>
    <t>Centre et cité connectés au reseau insternat</t>
  </si>
  <si>
    <t>Centre connecté</t>
  </si>
  <si>
    <t>Activité reportée en 2024
Coût: 20000</t>
  </si>
  <si>
    <t>Contribution des partenaires (le cas échéant)</t>
  </si>
  <si>
    <t>Une dotation complémentaire en cours de notification (budget non-alloué)</t>
  </si>
  <si>
    <t xml:space="preserve">ILD réalisés en 2020-2022 
</t>
  </si>
  <si>
    <t>IDL 5.1</t>
  </si>
  <si>
    <t>*12</t>
  </si>
  <si>
    <t>Allocations de recherche des étudiants Master (15 étudiants)</t>
  </si>
  <si>
    <t xml:space="preserve">Prendre en charge des encadreurs pour sur le suivi des travaux de recherches des étudiants </t>
  </si>
  <si>
    <t>Suivi des travaux-étudiants (Encadrement)  de PhD</t>
  </si>
  <si>
    <t>PROGEPCI/FCIAD
CHERIF ET SORHO</t>
  </si>
  <si>
    <t>Révision et Edition des curricula en collaboration avec le secteur privé</t>
  </si>
  <si>
    <t>45 étudiants encadrés</t>
  </si>
  <si>
    <t>Renforcement de capacité en biologie moleculaire</t>
  </si>
  <si>
    <t>45 loyers payés</t>
  </si>
  <si>
    <t>Recruter et payer les honnaires 2 post-doctorats pour les travaux de recherches</t>
  </si>
  <si>
    <t>Mobilité d'une etudiante aur la caracteristion moleculaire des bacteries au CIRA à la reunion</t>
  </si>
  <si>
    <t xml:space="preserve">Activité reportée en 2024
Coût: 18293 </t>
  </si>
  <si>
    <t xml:space="preserve">Activité reportée en 2024
Coût: 50000 </t>
  </si>
  <si>
    <t>Recruter et payer le salaire</t>
  </si>
  <si>
    <t xml:space="preserve">Recruter et payer le salaire de l'assistance en communication </t>
  </si>
  <si>
    <t xml:space="preserve">Identification et Valorisaion des publications des etudiants </t>
  </si>
  <si>
    <t>Coordonnateur
SE
Comptable</t>
  </si>
  <si>
    <t>Resp. partenariat
SE
Comptable</t>
  </si>
  <si>
    <t>Responsable Pédagogique
Comptable</t>
  </si>
  <si>
    <t>Resp. Pédagogique
Comptable</t>
  </si>
  <si>
    <t>Coordonnateur
Comptable</t>
  </si>
  <si>
    <t>Coordonnateur Adjoint</t>
  </si>
  <si>
    <t>Resp. Environnement</t>
  </si>
  <si>
    <t>Coordonnateur
Directeur Scientifique</t>
  </si>
  <si>
    <t>Resp. innovation</t>
  </si>
  <si>
    <t>Resp Pédagogique</t>
  </si>
  <si>
    <t>Resp. Partenariat</t>
  </si>
  <si>
    <t>Coordonnateur
Resp. Partenariat</t>
  </si>
  <si>
    <t>Coord. Recherche</t>
  </si>
  <si>
    <t>Coord. CCBAD
Coord. Recherche</t>
  </si>
  <si>
    <t>Coord. Services</t>
  </si>
  <si>
    <t>Coordonnateur Adjoint
Coord. Recherche</t>
  </si>
  <si>
    <t>Coordonnateur</t>
  </si>
  <si>
    <t>Coord. Recherche
Coord. Servives</t>
  </si>
  <si>
    <t xml:space="preserve">
Resp. équipement</t>
  </si>
  <si>
    <t>Coordonnateur 
Coord. Recherche</t>
  </si>
  <si>
    <t>Resp. Innovation</t>
  </si>
  <si>
    <t>Resp. Pédogique</t>
  </si>
  <si>
    <t>Resp. Climat et interaction</t>
  </si>
  <si>
    <t>Coord. Recherches</t>
  </si>
  <si>
    <t>Sp. Suivi-évaluation</t>
  </si>
  <si>
    <t>Coordonnateur Adjoint
Coord. Services</t>
  </si>
  <si>
    <t>Sécretaire G. Adjoint</t>
  </si>
  <si>
    <t>Resp. équipement
Sp. Pass. de marchés
Comptable</t>
  </si>
  <si>
    <t>Sp. Informatique</t>
  </si>
  <si>
    <t>Coordonnateur 
Sp Pass. Marchés</t>
  </si>
  <si>
    <t>Resp. Equipement
Sp Pass. Marchés</t>
  </si>
  <si>
    <t>Coordonnateur
Sp. Informatique</t>
  </si>
  <si>
    <t xml:space="preserve">Resp. Equipement
</t>
  </si>
  <si>
    <t>Coordonnateur
Sp Pass. Marchés</t>
  </si>
  <si>
    <t>Coordonnateur
Resp. Equipement</t>
  </si>
  <si>
    <t>Coordonnateur Adjoint
Resp. Equipement</t>
  </si>
  <si>
    <t>Resp. équipement
Sp. Pass. Marchés</t>
  </si>
  <si>
    <t>Comptable</t>
  </si>
  <si>
    <t>Sp. Pass. Marchés</t>
  </si>
  <si>
    <t>Coorodnnateur</t>
  </si>
  <si>
    <t>Coordonnateur
Sp. Pass. Marchés</t>
  </si>
  <si>
    <t>Comptable
Sp Pass. Marchés</t>
  </si>
  <si>
    <t>Comptable
Sp. Suivi-evaluation</t>
  </si>
  <si>
    <t>Sp Pass. Marchés
Sp. Suivi-evaluatio</t>
  </si>
  <si>
    <t>Sp. Communication</t>
  </si>
  <si>
    <t>Sp. Pass. Marchés
Communication</t>
  </si>
  <si>
    <t>Coord. Recherches
Coord. services</t>
  </si>
  <si>
    <t>Coord. Adjoint 
Coord. services</t>
  </si>
  <si>
    <t>DLI 3.3 (réalisé: 100%)</t>
  </si>
  <si>
    <t>Les formations courtes durée seront organisées au profit des partenaires et des agriculteurs</t>
  </si>
  <si>
    <t xml:space="preserve">Recrutement maximum des Master et PhD pour atteindre l'ILD </t>
  </si>
  <si>
    <t xml:space="preserve">Le CCBAD compte recruter plus d'étudiants (Master et PhD) pour atteindre l'ILD </t>
  </si>
  <si>
    <t>l'activité a demarré et les resultats obtenus seront soumis au cours de l'année 2023</t>
  </si>
  <si>
    <t>Plus de 25 publications sont en cours de vérification</t>
  </si>
  <si>
    <t>Le plan de l'Entreprenariat est approuvé. L'implementation est en cours. Les resultats seront soumis cette année</t>
  </si>
  <si>
    <t>Les programmes de formation H2, CABES, WASCAL assurent la mobilité des Enseignants pour les cours</t>
  </si>
  <si>
    <t>Certains partenaires paiement les primes de stages des étudiants</t>
  </si>
  <si>
    <t>IRDC-PNRA-RSIF/PASET soutiennent les travaux de recherche des étudiants</t>
  </si>
  <si>
    <t>Cette activité est soutenu par le peogrmme FCIAD</t>
  </si>
  <si>
    <t>Activité réalisée en  juillet 2022</t>
  </si>
  <si>
    <t>Activité soutenue par les partenaires</t>
  </si>
  <si>
    <t>Activité soutenue par les partenaires (Programme CABES)</t>
  </si>
  <si>
    <t>Coord. CABES</t>
  </si>
  <si>
    <t>Activité de recherche menée en collaboration avec l'Unité de Recherche Industrielle (URI) avec le soutien de FCIAD</t>
  </si>
  <si>
    <t>l'Activité sera mise en œuvre en collaboration avec les partenaires</t>
  </si>
  <si>
    <t>Les rapports d'audit financier et interne, de passation de marché et  le rapport du comité d'audit sont  disponibles</t>
  </si>
  <si>
    <t>Les programmes de formation  IRDC/PNRA/PASETassurent l'allocation de recherche des étudiants</t>
  </si>
  <si>
    <t>Chaque année, des ateliers scientifiques sont organisés en collaboration avec les Partenaires</t>
  </si>
  <si>
    <t>les activités sont menée par l'Université. Le decaissement est effectué par le CCBAD à travaers le plan de décaissement produit par l'UFHB
- Le plan d'implémentation de benchmarking est en cours de validation
- Pour l'accréditaion institutionnelle, le contrat est signé, les travaux debutent en janvier 2023</t>
  </si>
  <si>
    <t>Activité realisée</t>
  </si>
  <si>
    <t>Activté soutenue par les partenaires</t>
  </si>
  <si>
    <r>
      <rPr>
        <b/>
        <sz val="12"/>
        <color indexed="8"/>
        <rFont val="Calibri"/>
        <family val="2"/>
      </rPr>
      <t xml:space="preserve">TITRE  I </t>
    </r>
    <r>
      <rPr>
        <b/>
        <sz val="12"/>
        <color indexed="8"/>
        <rFont val="Calibri"/>
        <family val="2"/>
      </rPr>
      <t>: FONCTIONNEMENT</t>
    </r>
  </si>
  <si>
    <t>Chap.</t>
  </si>
  <si>
    <t>Articles</t>
  </si>
  <si>
    <t xml:space="preserve"> Paragraphes</t>
  </si>
  <si>
    <t>Libéllés</t>
  </si>
  <si>
    <t>Carburants,lubrifiants machines &amp; engins</t>
  </si>
  <si>
    <t>Carburants et lubrifiants pour véhicules</t>
  </si>
  <si>
    <t>Fournitures de bureau</t>
  </si>
  <si>
    <t>Fournitures  informatiques</t>
  </si>
  <si>
    <t>Fournitures techniques</t>
  </si>
  <si>
    <t>Fournitures d'hygiène et de santé</t>
  </si>
  <si>
    <t>Matériaux de construction pour usage interne</t>
  </si>
  <si>
    <t>Petit outillage,pièces de rechange pour machines et engins</t>
  </si>
  <si>
    <t>Pièces de rechanges de véhicules</t>
  </si>
  <si>
    <t>Pneumatiques</t>
  </si>
  <si>
    <t>Autre fournitures d'exploitation</t>
  </si>
  <si>
    <t>Transports de personnes (sauf personnel)</t>
  </si>
  <si>
    <t>Transports et frêts sur ventes</t>
  </si>
  <si>
    <t>Missions d'enseignement et conférences internationales en CI</t>
  </si>
  <si>
    <t>Missions hors Côte d'Ivoire</t>
  </si>
  <si>
    <t>Autres frais de missions</t>
  </si>
  <si>
    <t>Autres frais de transport</t>
  </si>
  <si>
    <t>Loyers, leasing, charges locatives sur locaux professionnels</t>
  </si>
  <si>
    <t>Loyers et leasing sur matériels informatiques</t>
  </si>
  <si>
    <t>Loyers et leasing sur autres matériels</t>
  </si>
  <si>
    <t>Entretien et réparations  des bâtiments</t>
  </si>
  <si>
    <t>Entretien et réparations installation électrique</t>
  </si>
  <si>
    <t>Entretien et réparations plomberie sanitaire</t>
  </si>
  <si>
    <t>Entretien et réparations des machines et engins</t>
  </si>
  <si>
    <t>Entretien et réparations des machines(véhicules)</t>
  </si>
  <si>
    <t>Autres frais d'entretien et de réparations</t>
  </si>
  <si>
    <t>Postes</t>
  </si>
  <si>
    <t>Télécommunications</t>
  </si>
  <si>
    <t>Autres frais de transmission</t>
  </si>
  <si>
    <t>Organismes d'études, d'assistance et de formation</t>
  </si>
  <si>
    <t>Professeurs vacataires</t>
  </si>
  <si>
    <t>Heures de vacations</t>
  </si>
  <si>
    <t>Heures complémentaires</t>
  </si>
  <si>
    <t>Heures d'encadrement et d'examen</t>
  </si>
  <si>
    <t>Heures dues au titre des réunions</t>
  </si>
  <si>
    <t>heures de vacations des moniteurs</t>
  </si>
  <si>
    <t xml:space="preserve">Heures supplémentaires  </t>
  </si>
  <si>
    <t>Entretien espaces verts</t>
  </si>
  <si>
    <t>Entretien locaux</t>
  </si>
  <si>
    <t>Frais de gardiennage</t>
  </si>
  <si>
    <t>Formation pédagogique</t>
  </si>
  <si>
    <t>Frais de maintenance</t>
  </si>
  <si>
    <t>Frais de maintenance (climatisseurs)</t>
  </si>
  <si>
    <t>Entretien matériel informatiques</t>
  </si>
  <si>
    <t>Autres frais  et  contrat de maintenance</t>
  </si>
  <si>
    <t>Entretien installations électriques</t>
  </si>
  <si>
    <t>Entretien téléphone</t>
  </si>
  <si>
    <t>Autres opérations de sous - traitances</t>
  </si>
  <si>
    <t>Traitement solde</t>
  </si>
  <si>
    <t>Sous - traitance traitement personnel(main-d'œuvre)</t>
  </si>
  <si>
    <t>Divers ( Réhabilitation des bâtiments )</t>
  </si>
  <si>
    <t>Frais de personnel de l'Agence Comptable</t>
  </si>
  <si>
    <t xml:space="preserve">Fournitures de bureau de l'Agence comptable </t>
  </si>
  <si>
    <t>Fournitures techniques de l'Agence Comptable</t>
  </si>
  <si>
    <t>Entretien de l'Agence Comptable</t>
  </si>
  <si>
    <t>carburants et lubrifiants de l'Agence Comptable</t>
  </si>
  <si>
    <t>Autres frais de fonctionnement de l'Agence comptable</t>
  </si>
  <si>
    <t>Location de main-d'œuvre</t>
  </si>
  <si>
    <t>Travaux à façon</t>
  </si>
  <si>
    <t>Honoraires ,commissions, courtages,redevance</t>
  </si>
  <si>
    <t>Publicité</t>
  </si>
  <si>
    <t>Abonnements,documentation</t>
  </si>
  <si>
    <t>Frais de banque sur services rendus</t>
  </si>
  <si>
    <t>Exposition,salons,vitrines</t>
  </si>
  <si>
    <t>Echantillons,spécimens,collections</t>
  </si>
  <si>
    <t>Services extérieurs - Autres</t>
  </si>
  <si>
    <t>Assurances</t>
  </si>
  <si>
    <t>Assurances véhicules</t>
  </si>
  <si>
    <t>Assurances  étudiants</t>
  </si>
  <si>
    <t>Redevances et droits sur brevets et licences</t>
  </si>
  <si>
    <t>Cotisations à des organismes non commerciaux</t>
  </si>
  <si>
    <t>charges services exploités dans l'intérêt du personnel</t>
  </si>
  <si>
    <t>Charges permanentes - Autres</t>
  </si>
  <si>
    <t>Créances irrécouvrables admises en non valeur</t>
  </si>
  <si>
    <t>frais de recouvrement et de poursuites</t>
  </si>
  <si>
    <t>Subventions et dons</t>
  </si>
  <si>
    <t>Subventions recherches  Universitaires</t>
  </si>
  <si>
    <t>Pertes de change</t>
  </si>
  <si>
    <t>Agios bancaires et frais de tenue de compte</t>
  </si>
  <si>
    <t>remboursement à des tiers</t>
  </si>
  <si>
    <t>Pénalités</t>
  </si>
  <si>
    <t>Emissions sur gestions antérieures</t>
  </si>
  <si>
    <t>Charges exceptionnelles - Autres</t>
  </si>
  <si>
    <t>Frais de participation aux concours et agrégations</t>
  </si>
  <si>
    <t>Frais de représentation</t>
  </si>
  <si>
    <t>Frais de dossiers CTS</t>
  </si>
  <si>
    <t>Frais d'inscription conférences internationnales</t>
  </si>
  <si>
    <t>Frais d' organisation conférences Internationnales</t>
  </si>
  <si>
    <t>Missions en Côte d' Ivoire</t>
  </si>
  <si>
    <t>Missions hors Côte d' Ivoire</t>
  </si>
  <si>
    <t xml:space="preserve">Salaires et appointements du personnel Ivoirien </t>
  </si>
  <si>
    <t>Patentes et licences</t>
  </si>
  <si>
    <t>Impôts fonciers et taxes annexes</t>
  </si>
  <si>
    <t>Impôts sur salaires</t>
  </si>
  <si>
    <t>Autresb impôts,taxes et droits directs</t>
  </si>
  <si>
    <t>Intérêts et frais financiers sur emprunts intérieurs</t>
  </si>
  <si>
    <t>Intérêts et frais financiers sur emprunts extérieurs</t>
  </si>
  <si>
    <t>Autres intérêts et frais financiers</t>
  </si>
  <si>
    <t>TOTAL  TITRE  I</t>
  </si>
  <si>
    <t xml:space="preserve">E M P L O I S   </t>
  </si>
  <si>
    <r>
      <rPr>
        <b/>
        <u/>
        <sz val="12"/>
        <color indexed="8"/>
        <rFont val="Calibri"/>
        <family val="2"/>
      </rPr>
      <t>TITRE  II</t>
    </r>
    <r>
      <rPr>
        <b/>
        <sz val="12"/>
        <color indexed="8"/>
        <rFont val="Calibri"/>
        <family val="2"/>
      </rPr>
      <t xml:space="preserve"> : EQUIPEMENT</t>
    </r>
  </si>
  <si>
    <t>Chapitres</t>
  </si>
  <si>
    <t>Bâtiments à usage administratif et commercial</t>
  </si>
  <si>
    <t>Matériel</t>
  </si>
  <si>
    <t>véhicule de tourisme</t>
  </si>
  <si>
    <t>véhicule utilitaires légers moins de 3,5 tonnes</t>
  </si>
  <si>
    <t>véhicule utilitaires légers plus de 3,5 tonnes</t>
  </si>
  <si>
    <t>véhicules de transport en commun plus de 9 places</t>
  </si>
  <si>
    <t>Autres matériels de transport</t>
  </si>
  <si>
    <t>Mobiliers et matériels de bureau</t>
  </si>
  <si>
    <t>Machines comptables et équipements informatiques</t>
  </si>
  <si>
    <t>Agencement,aménagement,instal.de bureau &amp; labo</t>
  </si>
  <si>
    <t>Matériel de reprographie</t>
  </si>
  <si>
    <t>Matériel de froid et d' électricité</t>
  </si>
  <si>
    <t>Matériel de laboratoire</t>
  </si>
  <si>
    <t>Matériel audio - visuel</t>
  </si>
  <si>
    <t>Autres matériels de bureau</t>
  </si>
  <si>
    <t>TOTAL  TITRE  II</t>
  </si>
  <si>
    <t>RECAPITULATIF</t>
  </si>
  <si>
    <t>E M P L O I S</t>
  </si>
  <si>
    <t>TITRE  I</t>
  </si>
  <si>
    <t>TITRE II</t>
  </si>
  <si>
    <t>TOTAL  GENERAL</t>
  </si>
  <si>
    <t>NB: Coût : 1 euro= 655,957</t>
  </si>
  <si>
    <r>
      <rPr>
        <b/>
        <sz val="12"/>
        <color indexed="8"/>
        <rFont val="Calibri"/>
        <family val="2"/>
      </rPr>
      <t>TITRE  I : FONCTIONNEMENT</t>
    </r>
  </si>
  <si>
    <t xml:space="preserve"> </t>
  </si>
  <si>
    <t>Coût 1 euro= 655.957 FCFA</t>
  </si>
  <si>
    <t>PROPOSITION DE BUDGET 2023 CEA-CCBAD</t>
  </si>
  <si>
    <t>Dotations 2023 (eur)</t>
  </si>
  <si>
    <t>Dotations 2023 (FCFA)</t>
  </si>
  <si>
    <t>Dotation budget 2022</t>
  </si>
  <si>
    <t>Recrutement d'un cabinet  pour le suivi et contrôle des travaux de  construction du nouveau bâtiment du CEA CCBAD</t>
  </si>
  <si>
    <t>Suivi et contrôle des travaux de batiments</t>
  </si>
  <si>
    <t>Fourniture de petits matériels et consommables de laboratoire</t>
  </si>
  <si>
    <t>Achat d'équipements et installation du laboratoire d'extraction et d'analyse</t>
  </si>
  <si>
    <t>Acquisition et pose de paillace pour les laboratoire CEA-CCBAD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</si>
</sst>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 #,##0_-;_-* &quot;-&quot;_-;_-@_-"/>
    <numFmt numFmtId="43" formatCode="_-* #,##0.00_-;\-* #,##0.00_-;_-* &quot;-&quot;??_-;_-@_-"/>
    <numFmt numFmtId="164" formatCode="&quot; &quot;* #,##0&quot; &quot;;&quot;-&quot;* #,##0&quot; &quot;;&quot; &quot;* &quot;-&quot;??&quot; &quot;"/>
    <numFmt numFmtId="165" formatCode="_-* #,##0.00\ _€_-;\-* #,##0.00\ _€_-;_-* &quot;-&quot;??\ _€_-;_-@_-"/>
    <numFmt numFmtId="166" formatCode="_-* #,##0_-;\-* #,##0_-;_-* &quot;-&quot;??_-;_-@_-"/>
    <numFmt numFmtId="167" formatCode="0.0%"/>
    <numFmt numFmtId="168" formatCode="_-* #,##0\ _€_-;\-* #,##0\ _€_-;_-* &quot;-&quot;??\ _€_-;_-@_-"/>
  </numFmts>
  <fonts count="39" x14ac:knownFonts="1">
    <font>
      <sz val="11"/>
      <color indexed="8"/>
      <name val="Calibri"/>
    </font>
    <font>
      <sz val="11"/>
      <color theme="1"/>
      <name val="Helvetica"/>
      <family val="2"/>
      <scheme val="minor"/>
    </font>
    <font>
      <sz val="11"/>
      <color indexed="8"/>
      <name val="Helvetica"/>
      <family val="2"/>
    </font>
    <font>
      <sz val="11"/>
      <color indexed="8"/>
      <name val="Calibri"/>
      <family val="2"/>
    </font>
    <font>
      <sz val="11"/>
      <color indexed="8"/>
      <name val="Calibri"/>
      <family val="2"/>
    </font>
    <font>
      <sz val="11"/>
      <name val="Arial"/>
      <family val="2"/>
    </font>
    <font>
      <b/>
      <sz val="10"/>
      <name val="Arial"/>
      <family val="2"/>
    </font>
    <font>
      <sz val="11"/>
      <color rgb="FF000000"/>
      <name val="Helvetica"/>
      <family val="2"/>
    </font>
    <font>
      <b/>
      <sz val="16"/>
      <name val="Arial"/>
      <family val="2"/>
    </font>
    <font>
      <sz val="12"/>
      <name val="Arial"/>
      <family val="2"/>
    </font>
    <font>
      <b/>
      <sz val="11"/>
      <name val="Arial"/>
      <family val="2"/>
    </font>
    <font>
      <b/>
      <sz val="12"/>
      <name val="Arial"/>
      <family val="2"/>
    </font>
    <font>
      <b/>
      <i/>
      <sz val="12"/>
      <name val="Arial"/>
      <family val="2"/>
    </font>
    <font>
      <b/>
      <sz val="11"/>
      <color theme="1"/>
      <name val="Helvetica"/>
      <family val="2"/>
      <scheme val="minor"/>
    </font>
    <font>
      <b/>
      <sz val="12"/>
      <color theme="1"/>
      <name val="Helvetica"/>
      <family val="2"/>
      <scheme val="minor"/>
    </font>
    <font>
      <sz val="12"/>
      <color indexed="8"/>
      <name val="Calibri"/>
      <family val="2"/>
    </font>
    <font>
      <sz val="8"/>
      <name val="Calibri"/>
      <family val="2"/>
    </font>
    <font>
      <b/>
      <sz val="8"/>
      <name val="Arial"/>
      <family val="2"/>
    </font>
    <font>
      <sz val="12"/>
      <color rgb="FFFF0000"/>
      <name val="Arial"/>
      <family val="2"/>
    </font>
    <font>
      <sz val="11"/>
      <color indexed="8"/>
      <name val="Calibri"/>
      <family val="2"/>
    </font>
    <font>
      <sz val="9"/>
      <color indexed="81"/>
      <name val="Tahoma"/>
      <family val="2"/>
    </font>
    <font>
      <b/>
      <sz val="9"/>
      <color indexed="81"/>
      <name val="Tahoma"/>
      <family val="2"/>
    </font>
    <font>
      <b/>
      <sz val="11"/>
      <color rgb="FFFF0000"/>
      <name val="Arial"/>
      <family val="2"/>
    </font>
    <font>
      <b/>
      <i/>
      <sz val="12"/>
      <color rgb="FFFF0000"/>
      <name val="Arial"/>
      <family val="2"/>
    </font>
    <font>
      <b/>
      <sz val="9"/>
      <color rgb="FF000000"/>
      <name val="Tahoma"/>
      <family val="2"/>
    </font>
    <font>
      <sz val="9"/>
      <color rgb="FF000000"/>
      <name val="Tahoma"/>
      <family val="2"/>
    </font>
    <font>
      <sz val="16"/>
      <name val="Arial"/>
      <family val="2"/>
    </font>
    <font>
      <sz val="11"/>
      <color rgb="FFFF0000"/>
      <name val="Arial"/>
      <family val="2"/>
    </font>
    <font>
      <b/>
      <sz val="12"/>
      <color rgb="FFFF0000"/>
      <name val="Arial"/>
      <family val="2"/>
    </font>
    <font>
      <b/>
      <sz val="16"/>
      <color theme="1"/>
      <name val="Helvetica"/>
      <family val="2"/>
      <scheme val="minor"/>
    </font>
    <font>
      <sz val="14"/>
      <color indexed="8"/>
      <name val="Calibri"/>
      <family val="2"/>
    </font>
    <font>
      <b/>
      <sz val="12"/>
      <color indexed="8"/>
      <name val="Calibri"/>
      <family val="2"/>
    </font>
    <font>
      <b/>
      <u/>
      <sz val="12"/>
      <color indexed="8"/>
      <name val="Calibri"/>
      <family val="2"/>
    </font>
    <font>
      <b/>
      <sz val="14"/>
      <color theme="1"/>
      <name val="Helvetica"/>
      <family val="2"/>
      <scheme val="minor"/>
    </font>
    <font>
      <b/>
      <u/>
      <sz val="20"/>
      <color theme="1"/>
      <name val="Helvetica"/>
      <family val="2"/>
      <scheme val="minor"/>
    </font>
    <font>
      <b/>
      <sz val="18"/>
      <color theme="1"/>
      <name val="Helvetica"/>
      <family val="2"/>
      <scheme val="minor"/>
    </font>
    <font>
      <sz val="12"/>
      <color theme="1"/>
      <name val="Helvetica"/>
      <family val="2"/>
      <scheme val="minor"/>
    </font>
    <font>
      <sz val="14"/>
      <color theme="1"/>
      <name val="Helvetica"/>
      <family val="2"/>
      <scheme val="minor"/>
    </font>
    <font>
      <b/>
      <sz val="12"/>
      <name val="Times New Roman"/>
      <family val="1"/>
    </font>
  </fonts>
  <fills count="16">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00B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FF00"/>
        <bgColor indexed="64"/>
      </patternFill>
    </fill>
  </fills>
  <borders count="67">
    <border>
      <left/>
      <right/>
      <top/>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style="thin">
        <color indexed="10"/>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top style="thin">
        <color indexed="8"/>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right/>
      <top style="thin">
        <color indexed="1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10"/>
      </right>
      <top style="thin">
        <color indexed="10"/>
      </top>
      <bottom style="thin">
        <color indexed="10"/>
      </bottom>
      <diagonal/>
    </border>
    <border>
      <left style="medium">
        <color indexed="64"/>
      </left>
      <right style="thin">
        <color indexed="10"/>
      </right>
      <top style="medium">
        <color indexed="64"/>
      </top>
      <bottom style="thin">
        <color indexed="10"/>
      </bottom>
      <diagonal/>
    </border>
    <border>
      <left style="thin">
        <color indexed="10"/>
      </left>
      <right style="thin">
        <color indexed="10"/>
      </right>
      <top style="medium">
        <color indexed="64"/>
      </top>
      <bottom style="thin">
        <color indexed="10"/>
      </bottom>
      <diagonal/>
    </border>
    <border>
      <left style="medium">
        <color indexed="64"/>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style="thin">
        <color indexed="10"/>
      </top>
      <bottom/>
      <diagonal/>
    </border>
    <border>
      <left style="thin">
        <color indexed="10"/>
      </left>
      <right/>
      <top style="thin">
        <color indexed="10"/>
      </top>
      <bottom/>
      <diagonal/>
    </border>
    <border>
      <left style="medium">
        <color indexed="64"/>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style="thin">
        <color indexed="64"/>
      </left>
      <right/>
      <top style="thin">
        <color indexed="64"/>
      </top>
      <bottom style="thin">
        <color indexed="64"/>
      </bottom>
      <diagonal/>
    </border>
    <border>
      <left style="medium">
        <color indexed="64"/>
      </left>
      <right style="medium">
        <color rgb="FF632423"/>
      </right>
      <top style="medium">
        <color indexed="64"/>
      </top>
      <bottom/>
      <diagonal/>
    </border>
    <border>
      <left style="medium">
        <color rgb="FF632423"/>
      </left>
      <right style="medium">
        <color indexed="64"/>
      </right>
      <top style="medium">
        <color indexed="64"/>
      </top>
      <bottom/>
      <diagonal/>
    </border>
    <border>
      <left style="medium">
        <color indexed="64"/>
      </left>
      <right style="medium">
        <color rgb="FF632423"/>
      </right>
      <top/>
      <bottom style="medium">
        <color indexed="64"/>
      </bottom>
      <diagonal/>
    </border>
    <border>
      <left style="medium">
        <color rgb="FF632423"/>
      </left>
      <right style="medium">
        <color rgb="FF632423"/>
      </right>
      <top/>
      <bottom style="medium">
        <color indexed="64"/>
      </bottom>
      <diagonal/>
    </border>
    <border>
      <left style="medium">
        <color rgb="FF632423"/>
      </left>
      <right style="medium">
        <color indexed="64"/>
      </right>
      <top/>
      <bottom style="medium">
        <color indexed="64"/>
      </bottom>
      <diagonal/>
    </border>
    <border>
      <left/>
      <right style="thin">
        <color indexed="10"/>
      </right>
      <top style="thin">
        <color indexed="1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1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auto="1"/>
      </left>
      <right style="medium">
        <color indexed="64"/>
      </right>
      <top/>
      <bottom style="thin">
        <color auto="1"/>
      </bottom>
      <diagonal/>
    </border>
    <border>
      <left style="medium">
        <color indexed="64"/>
      </left>
      <right style="thin">
        <color indexed="64"/>
      </right>
      <top/>
      <bottom style="thin">
        <color indexed="64"/>
      </bottom>
      <diagonal/>
    </border>
    <border>
      <left/>
      <right/>
      <top style="medium">
        <color indexed="64"/>
      </top>
      <bottom/>
      <diagonal/>
    </border>
    <border>
      <left style="medium">
        <color rgb="FF632423"/>
      </left>
      <right style="medium">
        <color indexed="64"/>
      </right>
      <top/>
      <bottom/>
      <diagonal/>
    </border>
    <border>
      <left style="medium">
        <color rgb="FF632423"/>
      </left>
      <right style="medium">
        <color rgb="FF632423"/>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pplyNumberFormat="0" applyFill="0" applyBorder="0" applyProtection="0"/>
    <xf numFmtId="9" fontId="3" fillId="0" borderId="0" applyFont="0" applyFill="0" applyBorder="0" applyAlignment="0" applyProtection="0"/>
    <xf numFmtId="165" fontId="1" fillId="0" borderId="3" applyFont="0" applyFill="0" applyBorder="0" applyAlignment="0" applyProtection="0"/>
    <xf numFmtId="43" fontId="4" fillId="0" borderId="0" applyFont="0" applyFill="0" applyBorder="0" applyAlignment="0" applyProtection="0"/>
    <xf numFmtId="41" fontId="19" fillId="0" borderId="0" applyFont="0" applyFill="0" applyBorder="0" applyAlignment="0" applyProtection="0"/>
  </cellStyleXfs>
  <cellXfs count="303">
    <xf numFmtId="0" fontId="0" fillId="0" borderId="0" xfId="0"/>
    <xf numFmtId="0" fontId="5" fillId="0" borderId="0" xfId="0" applyFont="1"/>
    <xf numFmtId="166" fontId="5" fillId="2" borderId="15" xfId="3" applyNumberFormat="1" applyFont="1" applyFill="1" applyBorder="1" applyAlignment="1">
      <alignment wrapText="1"/>
    </xf>
    <xf numFmtId="0" fontId="5" fillId="0" borderId="0" xfId="0" applyNumberFormat="1" applyFont="1"/>
    <xf numFmtId="166" fontId="5" fillId="2" borderId="31" xfId="3" applyNumberFormat="1" applyFont="1" applyFill="1" applyBorder="1" applyAlignment="1">
      <alignment wrapText="1"/>
    </xf>
    <xf numFmtId="0" fontId="5" fillId="0" borderId="3" xfId="0" applyNumberFormat="1" applyFont="1" applyBorder="1"/>
    <xf numFmtId="49" fontId="8" fillId="2" borderId="3" xfId="0" applyNumberFormat="1" applyFont="1" applyFill="1" applyBorder="1" applyAlignment="1">
      <alignment horizontal="left"/>
    </xf>
    <xf numFmtId="0" fontId="8" fillId="2" borderId="3" xfId="0" applyNumberFormat="1" applyFont="1" applyFill="1" applyBorder="1" applyAlignment="1">
      <alignment horizontal="left"/>
    </xf>
    <xf numFmtId="49" fontId="8" fillId="2" borderId="3" xfId="0" applyNumberFormat="1" applyFont="1" applyFill="1" applyBorder="1" applyAlignment="1">
      <alignment vertical="top" wrapText="1"/>
    </xf>
    <xf numFmtId="0" fontId="9" fillId="2" borderId="3" xfId="0" applyNumberFormat="1" applyFont="1" applyFill="1" applyBorder="1" applyAlignment="1">
      <alignment wrapText="1"/>
    </xf>
    <xf numFmtId="0" fontId="9" fillId="2" borderId="3" xfId="0" applyNumberFormat="1" applyFont="1" applyFill="1" applyBorder="1" applyAlignment="1">
      <alignment horizontal="left"/>
    </xf>
    <xf numFmtId="0" fontId="5" fillId="7" borderId="4" xfId="0" applyNumberFormat="1" applyFont="1" applyFill="1" applyBorder="1" applyAlignment="1">
      <alignment vertical="center"/>
    </xf>
    <xf numFmtId="164" fontId="9" fillId="7" borderId="4" xfId="0" applyNumberFormat="1" applyFont="1" applyFill="1" applyBorder="1" applyAlignment="1">
      <alignment horizontal="right" vertical="center" wrapText="1"/>
    </xf>
    <xf numFmtId="0" fontId="5" fillId="7" borderId="4" xfId="0" applyNumberFormat="1" applyFont="1" applyFill="1" applyBorder="1"/>
    <xf numFmtId="0" fontId="5" fillId="7" borderId="0" xfId="0" applyNumberFormat="1" applyFont="1" applyFill="1"/>
    <xf numFmtId="166" fontId="5" fillId="7" borderId="4" xfId="3" applyNumberFormat="1" applyFont="1" applyFill="1" applyBorder="1" applyAlignment="1">
      <alignment vertical="center" wrapText="1"/>
    </xf>
    <xf numFmtId="0" fontId="5" fillId="7" borderId="0" xfId="0" applyFont="1" applyFill="1"/>
    <xf numFmtId="166" fontId="5" fillId="7" borderId="4" xfId="3" applyNumberFormat="1" applyFont="1" applyFill="1" applyBorder="1" applyAlignment="1">
      <alignment vertical="center"/>
    </xf>
    <xf numFmtId="166" fontId="5" fillId="0" borderId="0" xfId="3" applyNumberFormat="1" applyFont="1" applyAlignment="1"/>
    <xf numFmtId="166" fontId="5" fillId="0" borderId="0" xfId="3" applyNumberFormat="1" applyFont="1" applyAlignment="1">
      <alignment vertical="center"/>
    </xf>
    <xf numFmtId="1" fontId="5" fillId="0" borderId="0" xfId="3" applyNumberFormat="1" applyFont="1" applyAlignment="1">
      <alignment vertical="center"/>
    </xf>
    <xf numFmtId="1" fontId="5" fillId="0" borderId="0" xfId="3" applyNumberFormat="1" applyFont="1" applyAlignment="1"/>
    <xf numFmtId="49" fontId="11" fillId="13" borderId="5" xfId="0" applyNumberFormat="1" applyFont="1" applyFill="1" applyBorder="1"/>
    <xf numFmtId="0" fontId="11" fillId="13" borderId="5" xfId="0" applyNumberFormat="1" applyFont="1" applyFill="1" applyBorder="1"/>
    <xf numFmtId="0" fontId="11" fillId="13" borderId="7" xfId="0" applyNumberFormat="1" applyFont="1" applyFill="1" applyBorder="1"/>
    <xf numFmtId="0" fontId="11" fillId="10" borderId="24" xfId="0" applyNumberFormat="1" applyFont="1" applyFill="1" applyBorder="1" applyAlignment="1">
      <alignment vertical="top"/>
    </xf>
    <xf numFmtId="49" fontId="11" fillId="10" borderId="12" xfId="0" applyNumberFormat="1" applyFont="1" applyFill="1" applyBorder="1" applyAlignment="1">
      <alignment horizontal="center" vertical="top" wrapText="1"/>
    </xf>
    <xf numFmtId="0" fontId="11" fillId="10" borderId="13" xfId="0" applyNumberFormat="1" applyFont="1" applyFill="1" applyBorder="1" applyAlignment="1">
      <alignment wrapText="1"/>
    </xf>
    <xf numFmtId="0" fontId="11" fillId="10" borderId="13" xfId="0" applyNumberFormat="1" applyFont="1" applyFill="1" applyBorder="1"/>
    <xf numFmtId="164" fontId="11" fillId="10" borderId="13" xfId="0" applyNumberFormat="1" applyFont="1" applyFill="1" applyBorder="1" applyAlignment="1">
      <alignment horizontal="right" vertical="center"/>
    </xf>
    <xf numFmtId="0" fontId="9" fillId="10" borderId="23" xfId="0" applyFont="1" applyFill="1" applyBorder="1"/>
    <xf numFmtId="164" fontId="11" fillId="13" borderId="44" xfId="0" applyNumberFormat="1" applyFont="1" applyFill="1" applyBorder="1" applyAlignment="1">
      <alignment horizontal="right" vertical="center"/>
    </xf>
    <xf numFmtId="164" fontId="11" fillId="10" borderId="12" xfId="0" applyNumberFormat="1" applyFont="1" applyFill="1" applyBorder="1" applyAlignment="1">
      <alignment horizontal="right" vertical="center"/>
    </xf>
    <xf numFmtId="164" fontId="11" fillId="10" borderId="14" xfId="0" applyNumberFormat="1" applyFont="1" applyFill="1" applyBorder="1" applyAlignment="1">
      <alignment horizontal="right" vertical="center"/>
    </xf>
    <xf numFmtId="49" fontId="10" fillId="2" borderId="1" xfId="0" applyNumberFormat="1" applyFont="1" applyFill="1" applyBorder="1"/>
    <xf numFmtId="0" fontId="10" fillId="2" borderId="8" xfId="0" applyNumberFormat="1" applyFont="1" applyFill="1" applyBorder="1" applyAlignment="1">
      <alignment vertical="top"/>
    </xf>
    <xf numFmtId="49" fontId="10" fillId="2" borderId="16" xfId="0" applyNumberFormat="1" applyFont="1" applyFill="1" applyBorder="1" applyAlignment="1">
      <alignment vertical="top" wrapText="1"/>
    </xf>
    <xf numFmtId="0" fontId="5" fillId="2" borderId="17" xfId="0" applyNumberFormat="1" applyFont="1" applyFill="1" applyBorder="1" applyAlignment="1">
      <alignment wrapText="1"/>
    </xf>
    <xf numFmtId="0" fontId="5" fillId="2" borderId="17" xfId="0" applyNumberFormat="1" applyFont="1" applyFill="1" applyBorder="1" applyAlignment="1">
      <alignment horizontal="center"/>
    </xf>
    <xf numFmtId="49" fontId="10" fillId="2" borderId="18" xfId="0" applyNumberFormat="1" applyFont="1" applyFill="1" applyBorder="1" applyAlignment="1">
      <alignment vertical="top" wrapText="1"/>
    </xf>
    <xf numFmtId="0" fontId="5" fillId="2" borderId="19" xfId="0" applyNumberFormat="1" applyFont="1" applyFill="1" applyBorder="1" applyAlignment="1">
      <alignment wrapText="1"/>
    </xf>
    <xf numFmtId="0" fontId="5" fillId="2" borderId="19" xfId="0" applyNumberFormat="1" applyFont="1" applyFill="1" applyBorder="1" applyAlignment="1">
      <alignment horizontal="center"/>
    </xf>
    <xf numFmtId="0" fontId="5" fillId="2" borderId="19" xfId="0" applyNumberFormat="1" applyFont="1" applyFill="1" applyBorder="1"/>
    <xf numFmtId="49" fontId="10" fillId="2" borderId="22" xfId="0" applyNumberFormat="1" applyFont="1" applyFill="1" applyBorder="1" applyAlignment="1">
      <alignment vertical="top" wrapText="1"/>
    </xf>
    <xf numFmtId="0" fontId="5" fillId="2" borderId="10" xfId="0" applyNumberFormat="1" applyFont="1" applyFill="1" applyBorder="1" applyAlignment="1">
      <alignment horizontal="left"/>
    </xf>
    <xf numFmtId="0" fontId="15" fillId="0" borderId="0" xfId="0" applyFont="1"/>
    <xf numFmtId="0" fontId="5" fillId="2" borderId="37" xfId="0" applyNumberFormat="1" applyFont="1" applyFill="1" applyBorder="1" applyAlignment="1">
      <alignment horizontal="center"/>
    </xf>
    <xf numFmtId="164" fontId="5" fillId="2" borderId="19" xfId="0" applyNumberFormat="1" applyFont="1" applyFill="1" applyBorder="1" applyAlignment="1">
      <alignment horizontal="right" vertical="center"/>
    </xf>
    <xf numFmtId="0" fontId="5" fillId="2" borderId="6" xfId="0" applyNumberFormat="1" applyFont="1" applyFill="1" applyBorder="1" applyAlignment="1">
      <alignment horizontal="center"/>
    </xf>
    <xf numFmtId="0" fontId="5" fillId="2" borderId="11" xfId="0" applyNumberFormat="1" applyFont="1" applyFill="1" applyBorder="1" applyAlignment="1">
      <alignment horizontal="left"/>
    </xf>
    <xf numFmtId="49" fontId="17" fillId="5" borderId="47" xfId="0" applyNumberFormat="1" applyFont="1" applyFill="1" applyBorder="1"/>
    <xf numFmtId="49" fontId="17" fillId="5" borderId="35" xfId="0" applyNumberFormat="1" applyFont="1" applyFill="1" applyBorder="1"/>
    <xf numFmtId="49" fontId="17" fillId="5" borderId="46" xfId="0" applyNumberFormat="1" applyFont="1" applyFill="1" applyBorder="1"/>
    <xf numFmtId="49" fontId="5" fillId="2" borderId="4" xfId="0" applyNumberFormat="1" applyFont="1" applyFill="1" applyBorder="1" applyAlignment="1">
      <alignment vertical="center" wrapText="1"/>
    </xf>
    <xf numFmtId="0" fontId="10" fillId="8" borderId="33" xfId="0" applyNumberFormat="1" applyFont="1" applyFill="1" applyBorder="1"/>
    <xf numFmtId="164" fontId="18" fillId="7" borderId="4" xfId="0" applyNumberFormat="1" applyFont="1" applyFill="1" applyBorder="1" applyAlignment="1">
      <alignment horizontal="right" vertical="center" wrapText="1"/>
    </xf>
    <xf numFmtId="0" fontId="5" fillId="2" borderId="31" xfId="0" applyNumberFormat="1" applyFont="1" applyFill="1" applyBorder="1" applyAlignment="1">
      <alignment wrapText="1"/>
    </xf>
    <xf numFmtId="49" fontId="10" fillId="2" borderId="7" xfId="0" applyNumberFormat="1" applyFont="1" applyFill="1" applyBorder="1" applyAlignment="1">
      <alignment vertical="top" wrapText="1"/>
    </xf>
    <xf numFmtId="0" fontId="11" fillId="13" borderId="25" xfId="0" applyNumberFormat="1" applyFont="1" applyFill="1" applyBorder="1"/>
    <xf numFmtId="166" fontId="5" fillId="7" borderId="53" xfId="3" applyNumberFormat="1" applyFont="1" applyFill="1" applyBorder="1" applyAlignment="1">
      <alignment vertical="center"/>
    </xf>
    <xf numFmtId="0" fontId="11" fillId="13" borderId="4" xfId="0" applyNumberFormat="1" applyFont="1" applyFill="1" applyBorder="1"/>
    <xf numFmtId="164" fontId="11" fillId="13" borderId="4" xfId="0" applyNumberFormat="1" applyFont="1" applyFill="1" applyBorder="1" applyAlignment="1">
      <alignment horizontal="right" vertical="center"/>
    </xf>
    <xf numFmtId="49" fontId="9" fillId="7" borderId="4" xfId="0" applyNumberFormat="1" applyFont="1" applyFill="1" applyBorder="1" applyAlignment="1">
      <alignment horizontal="left" vertical="center" wrapText="1"/>
    </xf>
    <xf numFmtId="49" fontId="9" fillId="7" borderId="4" xfId="0" applyNumberFormat="1" applyFont="1" applyFill="1" applyBorder="1" applyAlignment="1">
      <alignment vertical="center" wrapText="1"/>
    </xf>
    <xf numFmtId="166" fontId="5" fillId="7" borderId="4" xfId="0" applyNumberFormat="1" applyFont="1" applyFill="1" applyBorder="1" applyAlignment="1">
      <alignment vertical="center"/>
    </xf>
    <xf numFmtId="0" fontId="12" fillId="6" borderId="4" xfId="0" applyNumberFormat="1" applyFont="1" applyFill="1" applyBorder="1" applyAlignment="1">
      <alignment horizontal="left" vertical="top"/>
    </xf>
    <xf numFmtId="0" fontId="12" fillId="6" borderId="4" xfId="0" applyNumberFormat="1" applyFont="1" applyFill="1" applyBorder="1" applyAlignment="1">
      <alignment horizontal="left" vertical="top" wrapText="1"/>
    </xf>
    <xf numFmtId="0" fontId="12" fillId="6" borderId="4" xfId="0" applyNumberFormat="1" applyFont="1" applyFill="1" applyBorder="1" applyAlignment="1">
      <alignment horizontal="left" wrapText="1"/>
    </xf>
    <xf numFmtId="0" fontId="12" fillId="6" borderId="4" xfId="0" applyNumberFormat="1" applyFont="1" applyFill="1" applyBorder="1" applyAlignment="1">
      <alignment horizontal="left"/>
    </xf>
    <xf numFmtId="164" fontId="9" fillId="2" borderId="4" xfId="0" applyNumberFormat="1" applyFont="1" applyFill="1" applyBorder="1" applyAlignment="1">
      <alignment horizontal="center" vertical="center"/>
    </xf>
    <xf numFmtId="0" fontId="9" fillId="7" borderId="4" xfId="0" applyNumberFormat="1" applyFont="1" applyFill="1" applyBorder="1" applyAlignment="1">
      <alignment vertical="center" wrapText="1"/>
    </xf>
    <xf numFmtId="0" fontId="5" fillId="7" borderId="4" xfId="0" applyFont="1" applyFill="1" applyBorder="1"/>
    <xf numFmtId="0" fontId="5" fillId="7" borderId="4" xfId="0" applyFont="1" applyFill="1" applyBorder="1" applyAlignment="1">
      <alignment vertical="center" wrapText="1"/>
    </xf>
    <xf numFmtId="49" fontId="9" fillId="7" borderId="38" xfId="0" applyNumberFormat="1" applyFont="1" applyFill="1" applyBorder="1" applyAlignment="1">
      <alignment vertical="center"/>
    </xf>
    <xf numFmtId="49" fontId="9" fillId="7" borderId="42" xfId="0" applyNumberFormat="1" applyFont="1" applyFill="1" applyBorder="1" applyAlignment="1">
      <alignment horizontal="left" vertical="center" wrapText="1"/>
    </xf>
    <xf numFmtId="49" fontId="9" fillId="7" borderId="42" xfId="0" applyNumberFormat="1" applyFont="1" applyFill="1" applyBorder="1" applyAlignment="1">
      <alignment vertical="center" wrapText="1"/>
    </xf>
    <xf numFmtId="164" fontId="9" fillId="7" borderId="42" xfId="0" applyNumberFormat="1" applyFont="1" applyFill="1" applyBorder="1" applyAlignment="1">
      <alignment horizontal="right" vertical="center" wrapText="1"/>
    </xf>
    <xf numFmtId="166" fontId="5" fillId="7" borderId="42" xfId="3" applyNumberFormat="1" applyFont="1" applyFill="1" applyBorder="1" applyAlignment="1">
      <alignment vertical="center" wrapText="1"/>
    </xf>
    <xf numFmtId="166" fontId="5" fillId="7" borderId="42" xfId="0" applyNumberFormat="1" applyFont="1" applyFill="1" applyBorder="1" applyAlignment="1">
      <alignment vertical="center"/>
    </xf>
    <xf numFmtId="49" fontId="9" fillId="7" borderId="54" xfId="0" applyNumberFormat="1" applyFont="1" applyFill="1" applyBorder="1" applyAlignment="1">
      <alignment vertical="center"/>
    </xf>
    <xf numFmtId="49" fontId="12" fillId="6" borderId="54" xfId="0" applyNumberFormat="1" applyFont="1" applyFill="1" applyBorder="1" applyAlignment="1">
      <alignment horizontal="left"/>
    </xf>
    <xf numFmtId="49" fontId="11" fillId="13" borderId="54" xfId="0" applyNumberFormat="1" applyFont="1" applyFill="1" applyBorder="1"/>
    <xf numFmtId="49" fontId="9" fillId="7" borderId="55" xfId="0" applyNumberFormat="1" applyFont="1" applyFill="1" applyBorder="1" applyAlignment="1">
      <alignment vertical="center"/>
    </xf>
    <xf numFmtId="49" fontId="9" fillId="7" borderId="53" xfId="0" applyNumberFormat="1" applyFont="1" applyFill="1" applyBorder="1" applyAlignment="1">
      <alignment horizontal="left" vertical="center" wrapText="1"/>
    </xf>
    <xf numFmtId="49" fontId="9" fillId="7" borderId="53" xfId="0" applyNumberFormat="1" applyFont="1" applyFill="1" applyBorder="1" applyAlignment="1">
      <alignment vertical="center" wrapText="1"/>
    </xf>
    <xf numFmtId="0" fontId="9" fillId="7" borderId="53" xfId="0" applyNumberFormat="1" applyFont="1" applyFill="1" applyBorder="1" applyAlignment="1">
      <alignment vertical="center" wrapText="1"/>
    </xf>
    <xf numFmtId="164" fontId="9" fillId="7" borderId="53" xfId="0" applyNumberFormat="1" applyFont="1" applyFill="1" applyBorder="1" applyAlignment="1">
      <alignment horizontal="right" vertical="center" wrapText="1"/>
    </xf>
    <xf numFmtId="166" fontId="5" fillId="7" borderId="53" xfId="3" applyNumberFormat="1" applyFont="1" applyFill="1" applyBorder="1" applyAlignment="1">
      <alignment vertical="center" wrapText="1"/>
    </xf>
    <xf numFmtId="166" fontId="5" fillId="7" borderId="53" xfId="0" applyNumberFormat="1" applyFont="1" applyFill="1" applyBorder="1" applyAlignment="1">
      <alignment vertical="center"/>
    </xf>
    <xf numFmtId="49" fontId="9" fillId="7" borderId="7" xfId="0" applyNumberFormat="1" applyFont="1" applyFill="1" applyBorder="1" applyAlignment="1">
      <alignment horizontal="left" vertical="center" wrapText="1"/>
    </xf>
    <xf numFmtId="49" fontId="9" fillId="7" borderId="7" xfId="0" applyNumberFormat="1" applyFont="1" applyFill="1" applyBorder="1" applyAlignment="1">
      <alignment vertical="center" wrapText="1"/>
    </xf>
    <xf numFmtId="164" fontId="9" fillId="7" borderId="7" xfId="0" applyNumberFormat="1" applyFont="1" applyFill="1" applyBorder="1" applyAlignment="1">
      <alignment horizontal="right" vertical="center" wrapText="1"/>
    </xf>
    <xf numFmtId="166" fontId="5" fillId="7" borderId="7" xfId="3" applyNumberFormat="1" applyFont="1" applyFill="1" applyBorder="1" applyAlignment="1">
      <alignment vertical="center" wrapText="1"/>
    </xf>
    <xf numFmtId="166" fontId="5" fillId="7" borderId="7" xfId="0" applyNumberFormat="1" applyFont="1" applyFill="1" applyBorder="1" applyAlignment="1">
      <alignment vertical="center"/>
    </xf>
    <xf numFmtId="164" fontId="18" fillId="7" borderId="7" xfId="0" applyNumberFormat="1" applyFont="1" applyFill="1" applyBorder="1" applyAlignment="1">
      <alignment horizontal="right" vertical="center" wrapText="1"/>
    </xf>
    <xf numFmtId="164" fontId="23" fillId="6" borderId="4" xfId="0" applyNumberFormat="1" applyFont="1" applyFill="1" applyBorder="1" applyAlignment="1">
      <alignment horizontal="right" vertical="center"/>
    </xf>
    <xf numFmtId="0" fontId="9" fillId="7" borderId="7" xfId="0" applyNumberFormat="1" applyFont="1" applyFill="1" applyBorder="1" applyAlignment="1">
      <alignment vertical="center" wrapText="1"/>
    </xf>
    <xf numFmtId="166" fontId="5" fillId="7" borderId="7" xfId="3" applyNumberFormat="1" applyFont="1" applyFill="1" applyBorder="1" applyAlignment="1">
      <alignment vertical="center"/>
    </xf>
    <xf numFmtId="0" fontId="22" fillId="0" borderId="0" xfId="0" applyNumberFormat="1" applyFont="1"/>
    <xf numFmtId="0" fontId="22" fillId="12" borderId="0" xfId="0" applyNumberFormat="1" applyFont="1" applyFill="1"/>
    <xf numFmtId="167" fontId="22" fillId="12" borderId="0" xfId="1" applyNumberFormat="1" applyFont="1" applyFill="1" applyAlignment="1"/>
    <xf numFmtId="0" fontId="5" fillId="7" borderId="7" xfId="0" applyNumberFormat="1" applyFont="1" applyFill="1" applyBorder="1" applyAlignment="1">
      <alignment vertical="center"/>
    </xf>
    <xf numFmtId="164" fontId="9" fillId="14" borderId="42" xfId="0" applyNumberFormat="1" applyFont="1" applyFill="1" applyBorder="1" applyAlignment="1">
      <alignment horizontal="right" vertical="center" wrapText="1"/>
    </xf>
    <xf numFmtId="164" fontId="9" fillId="2" borderId="4" xfId="0" applyNumberFormat="1" applyFont="1" applyFill="1" applyBorder="1" applyAlignment="1">
      <alignment horizontal="center" vertical="center" wrapText="1"/>
    </xf>
    <xf numFmtId="0" fontId="27" fillId="7" borderId="0" xfId="0" applyNumberFormat="1" applyFont="1" applyFill="1"/>
    <xf numFmtId="166" fontId="27" fillId="7" borderId="0" xfId="3" applyNumberFormat="1" applyFont="1" applyFill="1" applyAlignment="1"/>
    <xf numFmtId="164" fontId="27" fillId="7" borderId="0" xfId="0" applyNumberFormat="1" applyFont="1" applyFill="1"/>
    <xf numFmtId="0" fontId="27" fillId="7" borderId="0" xfId="0" applyFont="1" applyFill="1"/>
    <xf numFmtId="0" fontId="18" fillId="7" borderId="0" xfId="0" applyNumberFormat="1" applyFont="1" applyFill="1"/>
    <xf numFmtId="167" fontId="27" fillId="7" borderId="0" xfId="0" applyNumberFormat="1" applyFont="1" applyFill="1"/>
    <xf numFmtId="10" fontId="27" fillId="7" borderId="0" xfId="0" applyNumberFormat="1" applyFont="1" applyFill="1"/>
    <xf numFmtId="167" fontId="22" fillId="7" borderId="0" xfId="0" applyNumberFormat="1" applyFont="1" applyFill="1"/>
    <xf numFmtId="167" fontId="28" fillId="7" borderId="0" xfId="0" applyNumberFormat="1" applyFont="1" applyFill="1"/>
    <xf numFmtId="41" fontId="28" fillId="7" borderId="0" xfId="4" applyFont="1" applyFill="1"/>
    <xf numFmtId="0" fontId="27" fillId="0" borderId="0" xfId="0" applyNumberFormat="1" applyFont="1"/>
    <xf numFmtId="166" fontId="27" fillId="0" borderId="0" xfId="3" applyNumberFormat="1" applyFont="1" applyAlignment="1"/>
    <xf numFmtId="0" fontId="27" fillId="0" borderId="0" xfId="0" applyFont="1"/>
    <xf numFmtId="0" fontId="5" fillId="9" borderId="7" xfId="0" applyNumberFormat="1" applyFont="1" applyFill="1" applyBorder="1" applyAlignment="1">
      <alignment vertical="center" wrapText="1"/>
    </xf>
    <xf numFmtId="164" fontId="27" fillId="0" borderId="0" xfId="0" applyNumberFormat="1" applyFont="1"/>
    <xf numFmtId="0" fontId="5" fillId="0" borderId="0" xfId="0" applyNumberFormat="1" applyFont="1" applyAlignment="1">
      <alignment vertical="center" wrapText="1"/>
    </xf>
    <xf numFmtId="0" fontId="5" fillId="9" borderId="3" xfId="0" applyNumberFormat="1" applyFont="1" applyFill="1" applyBorder="1" applyAlignment="1">
      <alignment vertical="center" wrapText="1"/>
    </xf>
    <xf numFmtId="0" fontId="10" fillId="9" borderId="7" xfId="0" applyNumberFormat="1" applyFont="1" applyFill="1" applyBorder="1" applyAlignment="1">
      <alignment vertical="center" wrapText="1"/>
    </xf>
    <xf numFmtId="0" fontId="5" fillId="9" borderId="7" xfId="0" applyNumberFormat="1" applyFont="1" applyFill="1" applyBorder="1" applyAlignment="1">
      <alignment horizontal="left" vertical="center" wrapText="1"/>
    </xf>
    <xf numFmtId="0" fontId="5" fillId="9" borderId="4" xfId="0" applyNumberFormat="1" applyFont="1" applyFill="1" applyBorder="1" applyAlignment="1">
      <alignment vertical="center" wrapText="1"/>
    </xf>
    <xf numFmtId="0" fontId="26" fillId="9" borderId="7" xfId="0" applyNumberFormat="1" applyFont="1" applyFill="1" applyBorder="1" applyAlignment="1">
      <alignment vertical="center" wrapText="1"/>
    </xf>
    <xf numFmtId="0" fontId="5" fillId="0" borderId="3" xfId="0" applyNumberFormat="1" applyFont="1" applyBorder="1" applyAlignment="1">
      <alignment vertical="center" wrapText="1"/>
    </xf>
    <xf numFmtId="0" fontId="22" fillId="0" borderId="0" xfId="0" applyNumberFormat="1" applyFont="1" applyAlignment="1">
      <alignment vertical="center" wrapText="1"/>
    </xf>
    <xf numFmtId="0" fontId="27" fillId="7" borderId="0" xfId="0" applyNumberFormat="1" applyFont="1" applyFill="1" applyAlignment="1">
      <alignment vertical="center" wrapText="1"/>
    </xf>
    <xf numFmtId="167" fontId="27" fillId="7" borderId="0" xfId="0" applyNumberFormat="1" applyFont="1" applyFill="1" applyAlignment="1">
      <alignment horizontal="left" vertical="center" wrapText="1"/>
    </xf>
    <xf numFmtId="0" fontId="27" fillId="0" borderId="0" xfId="0" applyNumberFormat="1" applyFont="1" applyAlignment="1">
      <alignment vertical="center" wrapText="1"/>
    </xf>
    <xf numFmtId="0" fontId="29" fillId="0" borderId="0" xfId="0" applyFont="1"/>
    <xf numFmtId="166" fontId="30" fillId="0" borderId="0" xfId="3" applyNumberFormat="1" applyFont="1"/>
    <xf numFmtId="0" fontId="30" fillId="0" borderId="0" xfId="0" applyFont="1"/>
    <xf numFmtId="0" fontId="14" fillId="0" borderId="0" xfId="0" applyFont="1"/>
    <xf numFmtId="0" fontId="14" fillId="0" borderId="4" xfId="0" applyFont="1" applyBorder="1" applyAlignment="1">
      <alignment horizontal="center"/>
    </xf>
    <xf numFmtId="0" fontId="14" fillId="0" borderId="4" xfId="0" applyFont="1" applyBorder="1"/>
    <xf numFmtId="166" fontId="14" fillId="0" borderId="4" xfId="3" applyNumberFormat="1" applyFont="1" applyBorder="1" applyAlignment="1">
      <alignment horizontal="center" wrapText="1"/>
    </xf>
    <xf numFmtId="0" fontId="14" fillId="0" borderId="4" xfId="0" applyFont="1" applyBorder="1" applyAlignment="1">
      <alignment horizontal="center" wrapText="1"/>
    </xf>
    <xf numFmtId="0" fontId="14" fillId="6" borderId="4" xfId="0" applyFont="1" applyFill="1" applyBorder="1"/>
    <xf numFmtId="166" fontId="14" fillId="6" borderId="4" xfId="3" applyNumberFormat="1" applyFont="1" applyFill="1" applyBorder="1"/>
    <xf numFmtId="168" fontId="14" fillId="6" borderId="4" xfId="2" applyNumberFormat="1" applyFont="1" applyFill="1" applyBorder="1"/>
    <xf numFmtId="0" fontId="15" fillId="0" borderId="4" xfId="0" applyFont="1" applyBorder="1"/>
    <xf numFmtId="166" fontId="15" fillId="0" borderId="4" xfId="3" applyNumberFormat="1" applyFont="1" applyBorder="1"/>
    <xf numFmtId="0" fontId="15" fillId="0" borderId="4" xfId="0" applyFont="1" applyBorder="1" applyAlignment="1">
      <alignment wrapText="1"/>
    </xf>
    <xf numFmtId="0" fontId="15" fillId="0" borderId="4" xfId="0" applyFont="1" applyFill="1" applyBorder="1"/>
    <xf numFmtId="0" fontId="14" fillId="7" borderId="4" xfId="0" applyFont="1" applyFill="1" applyBorder="1"/>
    <xf numFmtId="0" fontId="15" fillId="7" borderId="4" xfId="0" applyFont="1" applyFill="1" applyBorder="1"/>
    <xf numFmtId="0" fontId="15" fillId="7" borderId="0" xfId="0" applyFont="1" applyFill="1"/>
    <xf numFmtId="3" fontId="15" fillId="0" borderId="0" xfId="0" applyNumberFormat="1" applyFont="1"/>
    <xf numFmtId="166" fontId="15" fillId="0" borderId="0" xfId="3" applyNumberFormat="1" applyFont="1"/>
    <xf numFmtId="0" fontId="0" fillId="7" borderId="3" xfId="0" applyFill="1" applyBorder="1"/>
    <xf numFmtId="166" fontId="30" fillId="7" borderId="3" xfId="3" applyNumberFormat="1" applyFont="1" applyFill="1" applyBorder="1"/>
    <xf numFmtId="0" fontId="0" fillId="7" borderId="0" xfId="0" applyFill="1"/>
    <xf numFmtId="0" fontId="0" fillId="0" borderId="3" xfId="0" applyBorder="1"/>
    <xf numFmtId="0" fontId="29" fillId="0" borderId="3" xfId="0" applyFont="1" applyBorder="1"/>
    <xf numFmtId="166" fontId="30" fillId="0" borderId="3" xfId="3" applyNumberFormat="1" applyFont="1" applyBorder="1"/>
    <xf numFmtId="0" fontId="14" fillId="0" borderId="3" xfId="0" applyFont="1" applyBorder="1"/>
    <xf numFmtId="0" fontId="13" fillId="7" borderId="58" xfId="0" applyFont="1" applyFill="1" applyBorder="1"/>
    <xf numFmtId="0" fontId="0" fillId="7" borderId="58" xfId="0" applyFill="1" applyBorder="1"/>
    <xf numFmtId="0" fontId="13" fillId="7" borderId="59" xfId="0" applyFont="1" applyFill="1" applyBorder="1"/>
    <xf numFmtId="0" fontId="13" fillId="7" borderId="60" xfId="0" applyFont="1" applyFill="1" applyBorder="1"/>
    <xf numFmtId="166" fontId="30" fillId="7" borderId="58" xfId="3" applyNumberFormat="1" applyFont="1" applyFill="1" applyBorder="1"/>
    <xf numFmtId="0" fontId="13" fillId="7" borderId="4" xfId="0" applyFont="1" applyFill="1" applyBorder="1" applyAlignment="1">
      <alignment horizontal="center"/>
    </xf>
    <xf numFmtId="0" fontId="13" fillId="7" borderId="4" xfId="0" applyFont="1" applyFill="1" applyBorder="1"/>
    <xf numFmtId="166" fontId="33" fillId="7" borderId="4" xfId="3" applyNumberFormat="1" applyFont="1" applyFill="1" applyBorder="1" applyAlignment="1">
      <alignment horizontal="center"/>
    </xf>
    <xf numFmtId="0" fontId="30" fillId="0" borderId="4" xfId="0" applyFont="1" applyBorder="1"/>
    <xf numFmtId="0" fontId="13" fillId="6" borderId="4" xfId="0" applyFont="1" applyFill="1" applyBorder="1"/>
    <xf numFmtId="166" fontId="33" fillId="6" borderId="4" xfId="3" applyNumberFormat="1" applyFont="1" applyFill="1" applyBorder="1"/>
    <xf numFmtId="168" fontId="33" fillId="6" borderId="4" xfId="2" applyNumberFormat="1" applyFont="1" applyFill="1" applyBorder="1"/>
    <xf numFmtId="0" fontId="0" fillId="7" borderId="4" xfId="0" applyFill="1" applyBorder="1" applyAlignment="1">
      <alignment horizontal="center"/>
    </xf>
    <xf numFmtId="0" fontId="0" fillId="7" borderId="4" xfId="0" applyFill="1" applyBorder="1" applyAlignment="1">
      <alignment horizontal="left"/>
    </xf>
    <xf numFmtId="166" fontId="30" fillId="0" borderId="4" xfId="3" applyNumberFormat="1" applyFont="1" applyBorder="1"/>
    <xf numFmtId="0" fontId="0" fillId="0" borderId="4" xfId="0" applyBorder="1"/>
    <xf numFmtId="0" fontId="0" fillId="7" borderId="4" xfId="0" applyFill="1" applyBorder="1"/>
    <xf numFmtId="0" fontId="34" fillId="0" borderId="3" xfId="0" applyFont="1" applyBorder="1" applyAlignment="1">
      <alignment horizontal="center"/>
    </xf>
    <xf numFmtId="166" fontId="30" fillId="0" borderId="3" xfId="3" applyNumberFormat="1" applyFont="1" applyBorder="1" applyAlignment="1">
      <alignment horizontal="center"/>
    </xf>
    <xf numFmtId="0" fontId="35" fillId="0" borderId="3" xfId="0" applyFont="1" applyBorder="1"/>
    <xf numFmtId="0" fontId="0" fillId="0" borderId="3" xfId="0" applyBorder="1" applyAlignment="1">
      <alignment horizontal="center"/>
    </xf>
    <xf numFmtId="0" fontId="36" fillId="0" borderId="4" xfId="0" applyFont="1" applyBorder="1" applyAlignment="1">
      <alignment horizontal="center"/>
    </xf>
    <xf numFmtId="166" fontId="37" fillId="7" borderId="4" xfId="3" applyNumberFormat="1" applyFont="1" applyFill="1" applyBorder="1"/>
    <xf numFmtId="166" fontId="37" fillId="0" borderId="4" xfId="3" applyNumberFormat="1" applyFont="1" applyBorder="1"/>
    <xf numFmtId="0" fontId="13" fillId="6" borderId="4" xfId="0" applyFont="1" applyFill="1" applyBorder="1" applyAlignment="1">
      <alignment horizontal="center"/>
    </xf>
    <xf numFmtId="3" fontId="33" fillId="6" borderId="4" xfId="0" applyNumberFormat="1" applyFont="1" applyFill="1" applyBorder="1"/>
    <xf numFmtId="3" fontId="0" fillId="0" borderId="0" xfId="0" applyNumberFormat="1"/>
    <xf numFmtId="0" fontId="29" fillId="0" borderId="0" xfId="0" applyFont="1" applyAlignment="1">
      <alignment horizontal="left"/>
    </xf>
    <xf numFmtId="0" fontId="14" fillId="0" borderId="61" xfId="0" applyFont="1" applyBorder="1" applyAlignment="1">
      <alignment horizontal="center" wrapText="1"/>
    </xf>
    <xf numFmtId="0" fontId="15" fillId="0" borderId="0" xfId="0" applyFont="1" applyAlignment="1">
      <alignment wrapText="1"/>
    </xf>
    <xf numFmtId="0" fontId="15" fillId="7" borderId="5" xfId="0" applyFont="1" applyFill="1" applyBorder="1" applyAlignment="1">
      <alignment horizontal="center"/>
    </xf>
    <xf numFmtId="3" fontId="15" fillId="7" borderId="4" xfId="0" applyNumberFormat="1" applyFont="1" applyFill="1" applyBorder="1"/>
    <xf numFmtId="0" fontId="15" fillId="7" borderId="4" xfId="0" applyFont="1" applyFill="1" applyBorder="1" applyAlignment="1">
      <alignment horizontal="center"/>
    </xf>
    <xf numFmtId="0" fontId="15" fillId="7" borderId="62" xfId="0" applyFont="1" applyFill="1" applyBorder="1"/>
    <xf numFmtId="0" fontId="15" fillId="7" borderId="58" xfId="0" applyFont="1" applyFill="1" applyBorder="1" applyAlignment="1">
      <alignment horizontal="center"/>
    </xf>
    <xf numFmtId="0" fontId="15" fillId="7" borderId="63" xfId="0" applyFont="1" applyFill="1" applyBorder="1"/>
    <xf numFmtId="0" fontId="15" fillId="7" borderId="64" xfId="0" applyFont="1" applyFill="1" applyBorder="1"/>
    <xf numFmtId="3" fontId="14" fillId="6" borderId="4" xfId="0" applyNumberFormat="1" applyFont="1" applyFill="1" applyBorder="1"/>
    <xf numFmtId="0" fontId="15" fillId="7" borderId="3" xfId="0" applyFont="1" applyFill="1" applyBorder="1"/>
    <xf numFmtId="3" fontId="30" fillId="0" borderId="3" xfId="0" applyNumberFormat="1" applyFont="1" applyBorder="1"/>
    <xf numFmtId="0" fontId="30" fillId="0" borderId="3" xfId="0" applyFont="1" applyBorder="1"/>
    <xf numFmtId="0" fontId="33" fillId="7" borderId="4" xfId="0" applyFont="1" applyFill="1" applyBorder="1" applyAlignment="1">
      <alignment horizontal="center"/>
    </xf>
    <xf numFmtId="0" fontId="33" fillId="0" borderId="4" xfId="0" applyFont="1" applyBorder="1" applyAlignment="1">
      <alignment horizontal="center" wrapText="1"/>
    </xf>
    <xf numFmtId="0" fontId="30" fillId="7" borderId="4" xfId="0" applyFont="1" applyFill="1" applyBorder="1"/>
    <xf numFmtId="0" fontId="30" fillId="7" borderId="61" xfId="0" applyFont="1" applyFill="1" applyBorder="1" applyAlignment="1">
      <alignment horizontal="left"/>
    </xf>
    <xf numFmtId="3" fontId="30" fillId="7" borderId="4" xfId="0" applyNumberFormat="1" applyFont="1" applyFill="1" applyBorder="1"/>
    <xf numFmtId="3" fontId="30" fillId="7" borderId="5" xfId="0" applyNumberFormat="1" applyFont="1" applyFill="1" applyBorder="1"/>
    <xf numFmtId="0" fontId="30" fillId="7" borderId="5" xfId="0" applyFont="1" applyFill="1" applyBorder="1"/>
    <xf numFmtId="168" fontId="30" fillId="0" borderId="0" xfId="0" applyNumberFormat="1" applyFont="1"/>
    <xf numFmtId="168" fontId="37" fillId="0" borderId="3" xfId="2" applyNumberFormat="1" applyFont="1" applyBorder="1"/>
    <xf numFmtId="0" fontId="30" fillId="0" borderId="3" xfId="0" applyFont="1" applyBorder="1" applyAlignment="1">
      <alignment horizontal="center"/>
    </xf>
    <xf numFmtId="0" fontId="37" fillId="0" borderId="4" xfId="0" applyFont="1" applyBorder="1" applyAlignment="1">
      <alignment horizontal="center"/>
    </xf>
    <xf numFmtId="3" fontId="37" fillId="7" borderId="4" xfId="0" applyNumberFormat="1" applyFont="1" applyFill="1" applyBorder="1"/>
    <xf numFmtId="3" fontId="37" fillId="0" borderId="4" xfId="0" applyNumberFormat="1" applyFont="1" applyBorder="1"/>
    <xf numFmtId="3" fontId="30" fillId="0" borderId="0" xfId="0" applyNumberFormat="1" applyFont="1"/>
    <xf numFmtId="0" fontId="10" fillId="8" borderId="3" xfId="0" applyNumberFormat="1" applyFont="1" applyFill="1" applyBorder="1"/>
    <xf numFmtId="0" fontId="6" fillId="0" borderId="3" xfId="0" applyFont="1" applyBorder="1" applyAlignment="1">
      <alignment horizontal="center" vertical="center" wrapText="1"/>
    </xf>
    <xf numFmtId="164" fontId="11" fillId="13" borderId="62" xfId="0" applyNumberFormat="1" applyFont="1" applyFill="1" applyBorder="1" applyAlignment="1">
      <alignment horizontal="right" vertical="center"/>
    </xf>
    <xf numFmtId="164" fontId="9" fillId="7" borderId="5" xfId="0" applyNumberFormat="1" applyFont="1" applyFill="1" applyBorder="1" applyAlignment="1">
      <alignment horizontal="right" vertical="center" wrapText="1"/>
    </xf>
    <xf numFmtId="164" fontId="9" fillId="7" borderId="58" xfId="0" applyNumberFormat="1" applyFont="1" applyFill="1" applyBorder="1" applyAlignment="1">
      <alignment horizontal="right" vertical="center" wrapText="1"/>
    </xf>
    <xf numFmtId="164" fontId="9" fillId="7" borderId="57" xfId="0" applyNumberFormat="1" applyFont="1" applyFill="1" applyBorder="1" applyAlignment="1">
      <alignment horizontal="right" vertical="center" wrapText="1"/>
    </xf>
    <xf numFmtId="164" fontId="11" fillId="10" borderId="3" xfId="0" applyNumberFormat="1" applyFont="1" applyFill="1" applyBorder="1" applyAlignment="1">
      <alignment horizontal="right" vertical="center"/>
    </xf>
    <xf numFmtId="164" fontId="11" fillId="15" borderId="62" xfId="0" applyNumberFormat="1" applyFont="1" applyFill="1" applyBorder="1" applyAlignment="1">
      <alignment horizontal="right" vertical="center"/>
    </xf>
    <xf numFmtId="164" fontId="23" fillId="15" borderId="4" xfId="0" applyNumberFormat="1" applyFont="1" applyFill="1" applyBorder="1" applyAlignment="1">
      <alignment horizontal="right" vertical="center"/>
    </xf>
    <xf numFmtId="164" fontId="9" fillId="15" borderId="5" xfId="0" applyNumberFormat="1" applyFont="1" applyFill="1" applyBorder="1" applyAlignment="1">
      <alignment horizontal="right" vertical="center" wrapText="1"/>
    </xf>
    <xf numFmtId="164" fontId="9" fillId="15" borderId="4" xfId="0" applyNumberFormat="1" applyFont="1" applyFill="1" applyBorder="1" applyAlignment="1">
      <alignment horizontal="right" vertical="center" wrapText="1"/>
    </xf>
    <xf numFmtId="164" fontId="11" fillId="15" borderId="4" xfId="0" applyNumberFormat="1" applyFont="1" applyFill="1" applyBorder="1" applyAlignment="1">
      <alignment horizontal="right" vertical="center"/>
    </xf>
    <xf numFmtId="164" fontId="9" fillId="15" borderId="4" xfId="0" applyNumberFormat="1" applyFont="1" applyFill="1" applyBorder="1" applyAlignment="1">
      <alignment horizontal="center" vertical="center"/>
    </xf>
    <xf numFmtId="164" fontId="9" fillId="15" borderId="4" xfId="0" applyNumberFormat="1" applyFont="1" applyFill="1" applyBorder="1" applyAlignment="1">
      <alignment horizontal="center" vertical="center" wrapText="1"/>
    </xf>
    <xf numFmtId="164" fontId="9" fillId="15" borderId="58" xfId="0" applyNumberFormat="1" applyFont="1" applyFill="1" applyBorder="1" applyAlignment="1">
      <alignment horizontal="right" vertical="center" wrapText="1"/>
    </xf>
    <xf numFmtId="164" fontId="9" fillId="15" borderId="57" xfId="0" applyNumberFormat="1" applyFont="1" applyFill="1" applyBorder="1" applyAlignment="1">
      <alignment horizontal="right" vertical="center" wrapText="1"/>
    </xf>
    <xf numFmtId="49" fontId="18" fillId="7" borderId="54" xfId="0" applyNumberFormat="1" applyFont="1" applyFill="1" applyBorder="1" applyAlignment="1">
      <alignment vertical="center"/>
    </xf>
    <xf numFmtId="49" fontId="18" fillId="7" borderId="4" xfId="0" applyNumberFormat="1" applyFont="1" applyFill="1" applyBorder="1" applyAlignment="1">
      <alignment horizontal="left" vertical="center" wrapText="1"/>
    </xf>
    <xf numFmtId="49" fontId="18" fillId="7" borderId="4" xfId="0" applyNumberFormat="1" applyFont="1" applyFill="1" applyBorder="1" applyAlignment="1">
      <alignment vertical="center" wrapText="1"/>
    </xf>
    <xf numFmtId="0" fontId="18" fillId="7" borderId="4" xfId="0" applyNumberFormat="1" applyFont="1" applyFill="1" applyBorder="1" applyAlignment="1">
      <alignment vertical="center" wrapText="1"/>
    </xf>
    <xf numFmtId="166" fontId="27" fillId="7" borderId="4" xfId="3" applyNumberFormat="1" applyFont="1" applyFill="1" applyBorder="1" applyAlignment="1">
      <alignment vertical="center" wrapText="1"/>
    </xf>
    <xf numFmtId="166" fontId="27" fillId="7" borderId="4" xfId="0" applyNumberFormat="1" applyFont="1" applyFill="1" applyBorder="1" applyAlignment="1">
      <alignment vertical="center"/>
    </xf>
    <xf numFmtId="164" fontId="18" fillId="14" borderId="42" xfId="0" applyNumberFormat="1" applyFont="1" applyFill="1" applyBorder="1" applyAlignment="1">
      <alignment horizontal="right" vertical="center" wrapText="1"/>
    </xf>
    <xf numFmtId="164" fontId="18" fillId="15" borderId="4" xfId="0" applyNumberFormat="1" applyFont="1" applyFill="1" applyBorder="1" applyAlignment="1">
      <alignment horizontal="right" vertical="center" wrapText="1"/>
    </xf>
    <xf numFmtId="0" fontId="27" fillId="9" borderId="7" xfId="0" applyNumberFormat="1" applyFont="1" applyFill="1" applyBorder="1" applyAlignment="1">
      <alignment vertical="center" wrapText="1"/>
    </xf>
    <xf numFmtId="49" fontId="18" fillId="7" borderId="7" xfId="0" applyNumberFormat="1" applyFont="1" applyFill="1" applyBorder="1" applyAlignment="1">
      <alignment horizontal="left" vertical="center" wrapText="1"/>
    </xf>
    <xf numFmtId="49" fontId="18" fillId="7" borderId="7" xfId="0" applyNumberFormat="1" applyFont="1" applyFill="1" applyBorder="1" applyAlignment="1">
      <alignment vertical="center" wrapText="1"/>
    </xf>
    <xf numFmtId="0" fontId="18" fillId="7" borderId="7" xfId="0" applyNumberFormat="1" applyFont="1" applyFill="1" applyBorder="1" applyAlignment="1">
      <alignment vertical="center" wrapText="1"/>
    </xf>
    <xf numFmtId="166" fontId="27" fillId="7" borderId="7" xfId="3" applyNumberFormat="1" applyFont="1" applyFill="1" applyBorder="1" applyAlignment="1">
      <alignment vertical="center" wrapText="1"/>
    </xf>
    <xf numFmtId="166" fontId="27" fillId="7" borderId="7" xfId="0" applyNumberFormat="1" applyFont="1" applyFill="1" applyBorder="1" applyAlignment="1">
      <alignment vertical="center"/>
    </xf>
    <xf numFmtId="164" fontId="18" fillId="14" borderId="5" xfId="0" applyNumberFormat="1" applyFont="1" applyFill="1" applyBorder="1" applyAlignment="1">
      <alignment horizontal="right" vertical="center" wrapText="1"/>
    </xf>
    <xf numFmtId="164" fontId="18" fillId="7" borderId="5" xfId="0" applyNumberFormat="1" applyFont="1" applyFill="1" applyBorder="1" applyAlignment="1">
      <alignment horizontal="right" vertical="center" wrapText="1"/>
    </xf>
    <xf numFmtId="164" fontId="18" fillId="15" borderId="7" xfId="0" applyNumberFormat="1" applyFont="1" applyFill="1" applyBorder="1" applyAlignment="1">
      <alignment horizontal="right" vertical="center" wrapText="1"/>
    </xf>
    <xf numFmtId="0" fontId="27" fillId="7" borderId="7" xfId="0" applyNumberFormat="1" applyFont="1" applyFill="1" applyBorder="1" applyAlignment="1">
      <alignment vertical="center"/>
    </xf>
    <xf numFmtId="0" fontId="27" fillId="7" borderId="4" xfId="0" applyNumberFormat="1" applyFont="1" applyFill="1" applyBorder="1" applyAlignment="1">
      <alignment vertical="center"/>
    </xf>
    <xf numFmtId="49" fontId="5" fillId="3" borderId="38" xfId="0" applyNumberFormat="1" applyFont="1" applyFill="1" applyBorder="1" applyAlignment="1">
      <alignment horizontal="center" vertical="center" wrapText="1"/>
    </xf>
    <xf numFmtId="164" fontId="5" fillId="3" borderId="40" xfId="0" applyNumberFormat="1" applyFont="1" applyFill="1" applyBorder="1" applyAlignment="1">
      <alignment horizontal="center" vertical="center" wrapText="1"/>
    </xf>
    <xf numFmtId="49" fontId="5" fillId="3" borderId="42" xfId="0" applyNumberFormat="1" applyFont="1" applyFill="1" applyBorder="1" applyAlignment="1">
      <alignment horizontal="center" vertical="center" wrapText="1"/>
    </xf>
    <xf numFmtId="164" fontId="5" fillId="3" borderId="43" xfId="0" applyNumberFormat="1" applyFont="1" applyFill="1" applyBorder="1" applyAlignment="1">
      <alignment horizontal="center" vertical="center" wrapText="1"/>
    </xf>
    <xf numFmtId="49" fontId="5" fillId="3" borderId="39" xfId="0" applyNumberFormat="1" applyFont="1" applyFill="1" applyBorder="1" applyAlignment="1">
      <alignment horizontal="center" vertical="center" wrapText="1"/>
    </xf>
    <xf numFmtId="164" fontId="5" fillId="3" borderId="41" xfId="0" applyNumberFormat="1" applyFont="1" applyFill="1" applyBorder="1" applyAlignment="1">
      <alignment horizontal="center" vertical="center" wrapText="1"/>
    </xf>
    <xf numFmtId="49" fontId="11" fillId="3" borderId="38" xfId="0" applyNumberFormat="1" applyFont="1" applyFill="1" applyBorder="1" applyAlignment="1">
      <alignment horizontal="center"/>
    </xf>
    <xf numFmtId="0" fontId="11" fillId="3" borderId="39" xfId="0" applyNumberFormat="1" applyFont="1" applyFill="1" applyBorder="1" applyAlignment="1">
      <alignment horizontal="center"/>
    </xf>
    <xf numFmtId="0" fontId="11" fillId="3" borderId="40" xfId="0" applyNumberFormat="1" applyFont="1" applyFill="1" applyBorder="1" applyAlignment="1">
      <alignment horizontal="center"/>
    </xf>
    <xf numFmtId="0" fontId="11" fillId="3" borderId="41" xfId="0" applyNumberFormat="1" applyFont="1" applyFill="1" applyBorder="1" applyAlignment="1">
      <alignment horizontal="center"/>
    </xf>
    <xf numFmtId="49" fontId="11" fillId="4" borderId="36" xfId="0" applyNumberFormat="1" applyFont="1" applyFill="1" applyBorder="1" applyAlignment="1">
      <alignment horizontal="center" vertical="center" wrapText="1"/>
    </xf>
    <xf numFmtId="0" fontId="11" fillId="4" borderId="36" xfId="0" applyNumberFormat="1"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xf>
    <xf numFmtId="49" fontId="10" fillId="3" borderId="51" xfId="0" applyNumberFormat="1" applyFont="1" applyFill="1" applyBorder="1" applyAlignment="1">
      <alignment horizontal="center" vertical="center" wrapText="1"/>
    </xf>
    <xf numFmtId="164" fontId="10" fillId="3" borderId="52" xfId="0" applyNumberFormat="1" applyFont="1" applyFill="1" applyBorder="1" applyAlignment="1">
      <alignment horizontal="center" vertical="center" wrapText="1"/>
    </xf>
    <xf numFmtId="0" fontId="5" fillId="9" borderId="56" xfId="0" applyNumberFormat="1" applyFont="1" applyFill="1" applyBorder="1" applyAlignment="1">
      <alignment horizontal="left" vertical="center" wrapText="1"/>
    </xf>
    <xf numFmtId="0" fontId="5" fillId="9" borderId="57" xfId="0" applyNumberFormat="1" applyFont="1" applyFill="1" applyBorder="1" applyAlignment="1">
      <alignment horizontal="left" vertical="center" wrapText="1"/>
    </xf>
    <xf numFmtId="0" fontId="5" fillId="9" borderId="5" xfId="0" applyNumberFormat="1" applyFont="1" applyFill="1" applyBorder="1" applyAlignment="1">
      <alignment horizontal="left" vertical="center" wrapText="1"/>
    </xf>
    <xf numFmtId="0" fontId="6" fillId="0" borderId="48" xfId="0" applyFont="1" applyBorder="1" applyAlignment="1">
      <alignment horizontal="center" vertical="center" wrapText="1"/>
    </xf>
    <xf numFmtId="0" fontId="6" fillId="0" borderId="13" xfId="0" applyFont="1" applyBorder="1" applyAlignment="1">
      <alignment horizontal="center" vertical="center" wrapText="1"/>
    </xf>
    <xf numFmtId="0" fontId="6" fillId="8" borderId="26" xfId="0" applyFont="1" applyFill="1" applyBorder="1" applyAlignment="1">
      <alignment horizontal="center" vertical="center" wrapText="1"/>
    </xf>
    <xf numFmtId="0" fontId="6" fillId="8" borderId="28" xfId="0" applyFont="1" applyFill="1" applyBorder="1" applyAlignment="1">
      <alignment horizontal="center" vertical="center" wrapText="1"/>
    </xf>
    <xf numFmtId="49" fontId="10" fillId="2" borderId="2" xfId="0" applyNumberFormat="1" applyFont="1" applyFill="1" applyBorder="1" applyAlignment="1">
      <alignment horizontal="left"/>
    </xf>
    <xf numFmtId="0" fontId="10" fillId="2" borderId="9" xfId="0" applyNumberFormat="1" applyFont="1" applyFill="1" applyBorder="1" applyAlignment="1">
      <alignment horizontal="left"/>
    </xf>
    <xf numFmtId="49" fontId="10" fillId="2" borderId="20" xfId="0" applyNumberFormat="1" applyFont="1" applyFill="1" applyBorder="1" applyAlignment="1">
      <alignment horizontal="left"/>
    </xf>
    <xf numFmtId="0" fontId="10" fillId="2" borderId="21" xfId="0" applyNumberFormat="1" applyFont="1" applyFill="1" applyBorder="1" applyAlignment="1">
      <alignment horizontal="left"/>
    </xf>
    <xf numFmtId="0" fontId="10" fillId="9" borderId="32" xfId="0" applyFont="1" applyFill="1" applyBorder="1" applyAlignment="1">
      <alignment horizontal="center" wrapText="1"/>
    </xf>
    <xf numFmtId="0" fontId="10" fillId="9" borderId="33" xfId="0" applyFont="1" applyFill="1" applyBorder="1" applyAlignment="1">
      <alignment horizontal="center" wrapText="1"/>
    </xf>
    <xf numFmtId="0" fontId="10" fillId="9" borderId="34" xfId="0" applyFont="1" applyFill="1" applyBorder="1" applyAlignment="1">
      <alignment horizontal="center" wrapText="1"/>
    </xf>
    <xf numFmtId="0" fontId="6" fillId="9" borderId="49"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8" borderId="45"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10" fillId="8" borderId="32" xfId="0" applyNumberFormat="1" applyFont="1" applyFill="1" applyBorder="1" applyAlignment="1">
      <alignment horizontal="center"/>
    </xf>
    <xf numFmtId="0" fontId="10" fillId="8" borderId="33" xfId="0" applyNumberFormat="1" applyFont="1" applyFill="1" applyBorder="1" applyAlignment="1">
      <alignment horizontal="center"/>
    </xf>
    <xf numFmtId="49" fontId="9" fillId="11" borderId="32" xfId="0" applyNumberFormat="1" applyFont="1" applyFill="1" applyBorder="1" applyAlignment="1">
      <alignment horizontal="center" vertical="center" wrapText="1"/>
    </xf>
    <xf numFmtId="49" fontId="9" fillId="11" borderId="33" xfId="0" applyNumberFormat="1" applyFont="1" applyFill="1" applyBorder="1" applyAlignment="1">
      <alignment horizontal="center" vertical="center" wrapText="1"/>
    </xf>
    <xf numFmtId="49" fontId="9" fillId="11" borderId="34" xfId="0" applyNumberFormat="1"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30" xfId="0" applyFont="1" applyFill="1" applyBorder="1" applyAlignment="1">
      <alignment horizontal="center" vertical="center" wrapText="1"/>
    </xf>
    <xf numFmtId="49" fontId="38" fillId="15" borderId="32" xfId="0" applyNumberFormat="1" applyFont="1" applyFill="1" applyBorder="1" applyAlignment="1">
      <alignment horizontal="center" vertical="center" wrapText="1"/>
    </xf>
    <xf numFmtId="49" fontId="38" fillId="15" borderId="34" xfId="0" applyNumberFormat="1" applyFont="1" applyFill="1" applyBorder="1" applyAlignment="1">
      <alignment horizontal="center" vertical="center" wrapText="1"/>
    </xf>
    <xf numFmtId="49" fontId="38" fillId="15" borderId="65" xfId="0" applyNumberFormat="1" applyFont="1" applyFill="1" applyBorder="1" applyAlignment="1">
      <alignment horizontal="center" vertical="center" wrapText="1"/>
    </xf>
    <xf numFmtId="49" fontId="38" fillId="15" borderId="47" xfId="0" applyNumberFormat="1" applyFont="1" applyFill="1" applyBorder="1" applyAlignment="1">
      <alignment horizontal="center" vertical="center" wrapText="1"/>
    </xf>
    <xf numFmtId="49" fontId="38" fillId="15" borderId="66" xfId="0" applyNumberFormat="1" applyFont="1" applyFill="1" applyBorder="1" applyAlignment="1">
      <alignment horizontal="center" vertical="center" wrapText="1"/>
    </xf>
    <xf numFmtId="49" fontId="38" fillId="15" borderId="46" xfId="0" applyNumberFormat="1" applyFont="1" applyFill="1" applyBorder="1" applyAlignment="1">
      <alignment horizontal="center" vertical="center" wrapText="1"/>
    </xf>
    <xf numFmtId="0" fontId="5" fillId="9" borderId="56" xfId="0" applyNumberFormat="1" applyFont="1" applyFill="1" applyBorder="1" applyAlignment="1">
      <alignment horizontal="center" vertical="center" wrapText="1"/>
    </xf>
    <xf numFmtId="0" fontId="5" fillId="9" borderId="57" xfId="0" applyNumberFormat="1" applyFont="1" applyFill="1" applyBorder="1" applyAlignment="1">
      <alignment horizontal="center" vertical="center" wrapText="1"/>
    </xf>
    <xf numFmtId="0" fontId="5" fillId="9" borderId="5" xfId="0" applyNumberFormat="1" applyFont="1" applyFill="1" applyBorder="1" applyAlignment="1">
      <alignment horizontal="center" vertical="center" wrapText="1"/>
    </xf>
    <xf numFmtId="0" fontId="14" fillId="6" borderId="4" xfId="0" applyFont="1" applyFill="1" applyBorder="1" applyAlignment="1">
      <alignment horizontal="center"/>
    </xf>
    <xf numFmtId="0" fontId="0" fillId="0" borderId="3" xfId="0" applyBorder="1" applyAlignment="1">
      <alignment horizontal="center"/>
    </xf>
    <xf numFmtId="0" fontId="14" fillId="6" borderId="61" xfId="0" applyFont="1" applyFill="1" applyBorder="1" applyAlignment="1">
      <alignment horizontal="center"/>
    </xf>
    <xf numFmtId="0" fontId="14" fillId="6" borderId="62" xfId="0" applyFont="1" applyFill="1" applyBorder="1" applyAlignment="1">
      <alignment horizontal="center"/>
    </xf>
  </cellXfs>
  <cellStyles count="5">
    <cellStyle name="Milliers" xfId="3" builtinId="3"/>
    <cellStyle name="Milliers [0]" xfId="4" builtinId="6"/>
    <cellStyle name="Milliers 2" xfId="2" xr:uid="{A10196E8-B850-4D7F-9BC8-43702F86C495}"/>
    <cellStyle name="Normal" xfId="0" builtinId="0"/>
    <cellStyle name="Pourcentage" xfId="1" builtinId="5"/>
  </cellStyles>
  <dxfs count="0"/>
  <tableStyles count="1">
    <tableStyle name="Invisible" pivot="0" table="0" count="0" xr9:uid="{5878C050-4068-4BD1-B70B-285668597F79}"/>
  </tableStyles>
  <colors>
    <indexedColors>
      <rgbColor rgb="FF000000"/>
      <rgbColor rgb="FFFFFFFF"/>
      <rgbColor rgb="FFFF0000"/>
      <rgbColor rgb="FF00FF00"/>
      <rgbColor rgb="FF0000FF"/>
      <rgbColor rgb="FFFFFF00"/>
      <rgbColor rgb="FFFF00FF"/>
      <rgbColor rgb="FF00FFFF"/>
      <rgbColor rgb="FF000000"/>
      <rgbColor rgb="FFFFFFFF"/>
      <rgbColor rgb="FFAAAAAA"/>
      <rgbColor rgb="FF0070C0"/>
      <rgbColor rgb="FFC00000"/>
      <rgbColor rgb="FF009FDA"/>
      <rgbColor rgb="FF92D050"/>
      <rgbColor rgb="FFD9DCE1"/>
      <rgbColor rgb="FF9CC2E5"/>
      <rgbColor rgb="FFCFCFCF"/>
      <rgbColor rgb="FFC5DEB5"/>
      <rgbColor rgb="FF70AD47"/>
      <rgbColor rgb="FFFF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0.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565150</xdr:colOff>
      <xdr:row>0</xdr:row>
      <xdr:rowOff>130967</xdr:rowOff>
    </xdr:from>
    <xdr:to>
      <xdr:col>6</xdr:col>
      <xdr:colOff>1312523</xdr:colOff>
      <xdr:row>1</xdr:row>
      <xdr:rowOff>228600</xdr:rowOff>
    </xdr:to>
    <xdr:pic>
      <xdr:nvPicPr>
        <xdr:cNvPr id="2" name="Image 1" descr="C:\Activity\CEA\LOGO Final CCBAD2.png">
          <a:extLst>
            <a:ext uri="{FF2B5EF4-FFF2-40B4-BE49-F238E27FC236}">
              <a16:creationId xmlns:a16="http://schemas.microsoft.com/office/drawing/2014/main" id="{97B0E5E2-F0B2-43A1-9F85-3B595DA49C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4800" y="130967"/>
          <a:ext cx="747373" cy="726283"/>
        </a:xfrm>
        <a:prstGeom prst="rect">
          <a:avLst/>
        </a:prstGeom>
        <a:noFill/>
        <a:ln>
          <a:noFill/>
        </a:ln>
      </xdr:spPr>
    </xdr:pic>
    <xdr:clientData/>
  </xdr:twoCellAnchor>
  <xdr:twoCellAnchor>
    <xdr:from>
      <xdr:col>1</xdr:col>
      <xdr:colOff>0</xdr:colOff>
      <xdr:row>0</xdr:row>
      <xdr:rowOff>76536</xdr:rowOff>
    </xdr:from>
    <xdr:to>
      <xdr:col>3</xdr:col>
      <xdr:colOff>161585</xdr:colOff>
      <xdr:row>1</xdr:row>
      <xdr:rowOff>333375</xdr:rowOff>
    </xdr:to>
    <xdr:pic>
      <xdr:nvPicPr>
        <xdr:cNvPr id="3" name="Image 2">
          <a:extLst>
            <a:ext uri="{FF2B5EF4-FFF2-40B4-BE49-F238E27FC236}">
              <a16:creationId xmlns:a16="http://schemas.microsoft.com/office/drawing/2014/main" id="{05777DE0-CC2F-4AD8-BB87-267F6093CE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76536"/>
          <a:ext cx="1406185" cy="885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863600</xdr:colOff>
      <xdr:row>0</xdr:row>
      <xdr:rowOff>95251</xdr:rowOff>
    </xdr:from>
    <xdr:to>
      <xdr:col>4</xdr:col>
      <xdr:colOff>57150</xdr:colOff>
      <xdr:row>1</xdr:row>
      <xdr:rowOff>323851</xdr:rowOff>
    </xdr:to>
    <xdr:pic>
      <xdr:nvPicPr>
        <xdr:cNvPr id="2" name="Image 1" descr="C:\Activity\CEA\LOGO Final CCBAD2.png">
          <a:extLst>
            <a:ext uri="{FF2B5EF4-FFF2-40B4-BE49-F238E27FC236}">
              <a16:creationId xmlns:a16="http://schemas.microsoft.com/office/drawing/2014/main" id="{F2E75DA5-FCFC-4245-B0A5-0A4CEA56D7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7350" y="95251"/>
          <a:ext cx="850900" cy="876300"/>
        </a:xfrm>
        <a:prstGeom prst="rect">
          <a:avLst/>
        </a:prstGeom>
        <a:noFill/>
        <a:ln>
          <a:noFill/>
        </a:ln>
      </xdr:spPr>
    </xdr:pic>
    <xdr:clientData/>
  </xdr:twoCellAnchor>
  <xdr:twoCellAnchor>
    <xdr:from>
      <xdr:col>0</xdr:col>
      <xdr:colOff>0</xdr:colOff>
      <xdr:row>0</xdr:row>
      <xdr:rowOff>76536</xdr:rowOff>
    </xdr:from>
    <xdr:to>
      <xdr:col>1</xdr:col>
      <xdr:colOff>0</xdr:colOff>
      <xdr:row>1</xdr:row>
      <xdr:rowOff>84667</xdr:rowOff>
    </xdr:to>
    <xdr:pic>
      <xdr:nvPicPr>
        <xdr:cNvPr id="3" name="Image 2">
          <a:extLst>
            <a:ext uri="{FF2B5EF4-FFF2-40B4-BE49-F238E27FC236}">
              <a16:creationId xmlns:a16="http://schemas.microsoft.com/office/drawing/2014/main" id="{4DFF9FFB-45E5-419E-9145-969BFA2880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6536"/>
          <a:ext cx="1060450" cy="655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ebro\Downloads\CCBAD_CEA-IMPACT_PTBA_2022%20V1_vf.xlsx" TargetMode="External"/><Relationship Id="rId1" Type="http://schemas.openxmlformats.org/officeDocument/2006/relationships/externalLinkPath" Target="file:///C:\Users\eebro\Downloads\CCBAD_CEA-IMPACT_PTBA_2022%20V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BA_CCBAD_2022 f"/>
      <sheetName val="Projet Budget par article"/>
      <sheetName val="Projet Budget par chapitre "/>
      <sheetName val="Feuil1"/>
    </sheetNames>
    <sheetDataSet>
      <sheetData sheetId="0">
        <row r="11">
          <cell r="M11">
            <v>3000.3536585365855</v>
          </cell>
          <cell r="AD11" t="str">
            <v>6351</v>
          </cell>
        </row>
        <row r="12">
          <cell r="M12">
            <v>9000</v>
          </cell>
          <cell r="AD12" t="str">
            <v>6352</v>
          </cell>
        </row>
        <row r="13">
          <cell r="M13">
            <v>12196.21406191966</v>
          </cell>
          <cell r="AD13" t="str">
            <v>6499</v>
          </cell>
        </row>
        <row r="14">
          <cell r="M14">
            <v>0</v>
          </cell>
          <cell r="AD14" t="str">
            <v>6493</v>
          </cell>
        </row>
        <row r="15">
          <cell r="M15">
            <v>1524.4413918862992</v>
          </cell>
          <cell r="AD15" t="str">
            <v>6499</v>
          </cell>
        </row>
        <row r="16">
          <cell r="M16">
            <v>0</v>
          </cell>
          <cell r="AD16" t="str">
            <v>6352</v>
          </cell>
        </row>
        <row r="17">
          <cell r="M17">
            <v>39254.922439331473</v>
          </cell>
          <cell r="AD17" t="str">
            <v>6499</v>
          </cell>
        </row>
        <row r="18">
          <cell r="M18">
            <v>8000</v>
          </cell>
          <cell r="AD18" t="str">
            <v>6340</v>
          </cell>
        </row>
        <row r="19">
          <cell r="M19">
            <v>2168.2823721676882</v>
          </cell>
          <cell r="AD19" t="str">
            <v>6209</v>
          </cell>
        </row>
        <row r="20">
          <cell r="M20">
            <v>21817.073170731706</v>
          </cell>
          <cell r="AD20" t="str">
            <v>6209</v>
          </cell>
        </row>
        <row r="21">
          <cell r="M21">
            <v>27400</v>
          </cell>
          <cell r="AD21" t="str">
            <v>6499</v>
          </cell>
        </row>
        <row r="22">
          <cell r="M22">
            <v>8752.9365491945355</v>
          </cell>
          <cell r="AD22"/>
        </row>
        <row r="23">
          <cell r="M23">
            <v>1524.4901723741041</v>
          </cell>
          <cell r="AD23" t="str">
            <v>6351</v>
          </cell>
        </row>
        <row r="24">
          <cell r="M24">
            <v>7228.4463768204323</v>
          </cell>
          <cell r="AD24" t="str">
            <v>6351</v>
          </cell>
        </row>
        <row r="25">
          <cell r="M25">
            <v>133111.92137899285</v>
          </cell>
          <cell r="AD25"/>
        </row>
        <row r="26">
          <cell r="M26">
            <v>12195.921378992831</v>
          </cell>
          <cell r="AD26" t="str">
            <v>6351</v>
          </cell>
        </row>
        <row r="27">
          <cell r="M27">
            <v>15000</v>
          </cell>
          <cell r="AD27" t="str">
            <v>6351</v>
          </cell>
        </row>
        <row r="28">
          <cell r="M28">
            <v>9147</v>
          </cell>
          <cell r="AD28" t="str">
            <v>6499</v>
          </cell>
        </row>
        <row r="29">
          <cell r="M29">
            <v>16769</v>
          </cell>
          <cell r="AD29" t="str">
            <v>6209</v>
          </cell>
        </row>
        <row r="30">
          <cell r="M30">
            <v>50000</v>
          </cell>
          <cell r="AD30" t="str">
            <v>6351</v>
          </cell>
        </row>
        <row r="31">
          <cell r="M31">
            <v>30000</v>
          </cell>
          <cell r="AD31" t="str">
            <v>2241</v>
          </cell>
        </row>
        <row r="32">
          <cell r="M32">
            <v>0</v>
          </cell>
          <cell r="AD32" t="str">
            <v>6541</v>
          </cell>
        </row>
        <row r="33">
          <cell r="M33">
            <v>78358.093594549646</v>
          </cell>
          <cell r="AD33"/>
        </row>
        <row r="34">
          <cell r="M34">
            <v>20000</v>
          </cell>
          <cell r="AD34" t="str">
            <v>6351</v>
          </cell>
        </row>
        <row r="35">
          <cell r="M35">
            <v>50000</v>
          </cell>
          <cell r="AD35" t="str">
            <v>6351</v>
          </cell>
        </row>
        <row r="36">
          <cell r="M36">
            <v>8358.0935945496403</v>
          </cell>
          <cell r="AD36" t="str">
            <v>6351</v>
          </cell>
        </row>
        <row r="37">
          <cell r="M37">
            <v>634289.81498482369</v>
          </cell>
          <cell r="AD37"/>
        </row>
        <row r="38">
          <cell r="M38">
            <v>283189.81498482369</v>
          </cell>
          <cell r="AD38"/>
        </row>
        <row r="39">
          <cell r="M39">
            <v>16833.60342217554</v>
          </cell>
          <cell r="AD39" t="str">
            <v>6332</v>
          </cell>
        </row>
        <row r="40">
          <cell r="M40">
            <v>7891.0431628902516</v>
          </cell>
          <cell r="AD40" t="str">
            <v>6332</v>
          </cell>
        </row>
        <row r="41">
          <cell r="M41">
            <v>60000</v>
          </cell>
          <cell r="AD41" t="str">
            <v>6204</v>
          </cell>
        </row>
        <row r="42">
          <cell r="M42">
            <v>2287</v>
          </cell>
          <cell r="AD42" t="str">
            <v>6190</v>
          </cell>
        </row>
        <row r="43">
          <cell r="M43">
            <v>2674</v>
          </cell>
          <cell r="AD43" t="str">
            <v>6192</v>
          </cell>
        </row>
        <row r="44">
          <cell r="M44">
            <v>2168.2823721676882</v>
          </cell>
          <cell r="AD44" t="str">
            <v>6351</v>
          </cell>
        </row>
        <row r="45">
          <cell r="M45">
            <v>10000.446376820433</v>
          </cell>
          <cell r="AD45" t="str">
            <v>6204</v>
          </cell>
        </row>
        <row r="46">
          <cell r="M46">
            <v>-0.29560779135999837</v>
          </cell>
          <cell r="AD46" t="str">
            <v>6332</v>
          </cell>
        </row>
        <row r="47">
          <cell r="M47">
            <v>3049</v>
          </cell>
          <cell r="AD47" t="str">
            <v>6351</v>
          </cell>
        </row>
        <row r="48">
          <cell r="M48">
            <v>2286.7352585611561</v>
          </cell>
          <cell r="AD48" t="str">
            <v>6351</v>
          </cell>
        </row>
        <row r="49">
          <cell r="M49">
            <v>2000</v>
          </cell>
          <cell r="AD49" t="str">
            <v>2261</v>
          </cell>
        </row>
        <row r="50">
          <cell r="M50">
            <v>2000</v>
          </cell>
          <cell r="AD50" t="str">
            <v>6395</v>
          </cell>
        </row>
        <row r="51">
          <cell r="M51">
            <v>5000</v>
          </cell>
          <cell r="AD51" t="str">
            <v>2261</v>
          </cell>
        </row>
        <row r="52">
          <cell r="M52">
            <v>15000</v>
          </cell>
          <cell r="AD52" t="str">
            <v>6204</v>
          </cell>
        </row>
        <row r="53">
          <cell r="M53">
            <v>2000</v>
          </cell>
          <cell r="AD53" t="str">
            <v>2010</v>
          </cell>
        </row>
        <row r="54">
          <cell r="M54">
            <v>150000</v>
          </cell>
          <cell r="AD54" t="str">
            <v>6351</v>
          </cell>
        </row>
        <row r="55">
          <cell r="M55">
            <v>19100</v>
          </cell>
          <cell r="AD55"/>
        </row>
        <row r="56">
          <cell r="M56">
            <v>8800</v>
          </cell>
          <cell r="AD56" t="str">
            <v>6351</v>
          </cell>
        </row>
        <row r="57">
          <cell r="M57">
            <v>10300</v>
          </cell>
          <cell r="AD57" t="str">
            <v>6351</v>
          </cell>
        </row>
        <row r="58">
          <cell r="M58">
            <v>35000</v>
          </cell>
          <cell r="AD58"/>
        </row>
        <row r="59">
          <cell r="M59">
            <v>20000</v>
          </cell>
          <cell r="AD59" t="str">
            <v>6499</v>
          </cell>
        </row>
        <row r="60">
          <cell r="M60">
            <v>15000</v>
          </cell>
          <cell r="AD60" t="str">
            <v>6541</v>
          </cell>
        </row>
        <row r="61">
          <cell r="M61">
            <v>197000</v>
          </cell>
          <cell r="AD61"/>
        </row>
        <row r="62">
          <cell r="M62">
            <v>77000</v>
          </cell>
          <cell r="AD62" t="str">
            <v>6541</v>
          </cell>
        </row>
        <row r="63">
          <cell r="M63">
            <v>40000</v>
          </cell>
          <cell r="AD63" t="str">
            <v>6541</v>
          </cell>
        </row>
        <row r="64">
          <cell r="M64">
            <v>20000</v>
          </cell>
          <cell r="AD64" t="str">
            <v>6541</v>
          </cell>
        </row>
        <row r="65">
          <cell r="M65">
            <v>20000</v>
          </cell>
          <cell r="AD65" t="str">
            <v>6499</v>
          </cell>
        </row>
        <row r="66">
          <cell r="M66">
            <v>40000</v>
          </cell>
          <cell r="AD66" t="str">
            <v>6192</v>
          </cell>
        </row>
        <row r="67">
          <cell r="M67">
            <v>100000</v>
          </cell>
          <cell r="AD67"/>
        </row>
        <row r="68">
          <cell r="M68">
            <v>0</v>
          </cell>
          <cell r="AD68"/>
        </row>
        <row r="69">
          <cell r="M69">
            <v>0</v>
          </cell>
          <cell r="AD69" t="str">
            <v>6394</v>
          </cell>
        </row>
        <row r="70">
          <cell r="M70">
            <v>15000</v>
          </cell>
          <cell r="AD70" t="str">
            <v>6499</v>
          </cell>
        </row>
        <row r="71">
          <cell r="M71">
            <v>15000</v>
          </cell>
          <cell r="AD71" t="str">
            <v>6499</v>
          </cell>
        </row>
        <row r="72">
          <cell r="M72">
            <v>30000</v>
          </cell>
          <cell r="AD72" t="str">
            <v>6451</v>
          </cell>
        </row>
        <row r="73">
          <cell r="M73">
            <v>30000</v>
          </cell>
          <cell r="AD73" t="str">
            <v>6451</v>
          </cell>
        </row>
        <row r="74">
          <cell r="M74">
            <v>10000</v>
          </cell>
          <cell r="AD74" t="str">
            <v>6451</v>
          </cell>
        </row>
        <row r="75">
          <cell r="M75">
            <v>1635537.4390243902</v>
          </cell>
          <cell r="AD75"/>
        </row>
        <row r="76">
          <cell r="M76">
            <v>852699.43902439019</v>
          </cell>
          <cell r="AD76"/>
        </row>
        <row r="77">
          <cell r="M77">
            <v>76225</v>
          </cell>
          <cell r="AD77" t="str">
            <v>2251</v>
          </cell>
        </row>
        <row r="78">
          <cell r="M78">
            <v>400000</v>
          </cell>
          <cell r="AD78" t="str">
            <v>2241</v>
          </cell>
        </row>
        <row r="79">
          <cell r="M79">
            <v>7622</v>
          </cell>
          <cell r="AD79" t="str">
            <v>2267</v>
          </cell>
        </row>
        <row r="80">
          <cell r="M80">
            <v>20000</v>
          </cell>
          <cell r="AD80" t="str">
            <v>2266</v>
          </cell>
        </row>
        <row r="81">
          <cell r="M81">
            <v>20000</v>
          </cell>
          <cell r="AD81" t="str">
            <v>6190</v>
          </cell>
        </row>
        <row r="82">
          <cell r="M82">
            <v>20000</v>
          </cell>
          <cell r="AD82" t="str">
            <v>2261</v>
          </cell>
        </row>
        <row r="83">
          <cell r="M83">
            <v>20000</v>
          </cell>
          <cell r="AD83" t="str">
            <v>6191</v>
          </cell>
        </row>
        <row r="84">
          <cell r="M84">
            <v>2000</v>
          </cell>
          <cell r="AD84" t="str">
            <v>2269</v>
          </cell>
        </row>
        <row r="85">
          <cell r="M85">
            <v>3750</v>
          </cell>
          <cell r="AD85" t="str">
            <v>2263</v>
          </cell>
        </row>
        <row r="86">
          <cell r="M86">
            <v>3000</v>
          </cell>
          <cell r="AD86" t="str">
            <v>6399</v>
          </cell>
        </row>
        <row r="87">
          <cell r="M87">
            <v>1000</v>
          </cell>
          <cell r="AD87" t="str">
            <v>6199</v>
          </cell>
        </row>
        <row r="88">
          <cell r="M88">
            <v>7000</v>
          </cell>
          <cell r="AD88" t="str">
            <v>2262</v>
          </cell>
        </row>
        <row r="89">
          <cell r="M89">
            <v>10000</v>
          </cell>
          <cell r="AD89" t="str">
            <v>2262</v>
          </cell>
        </row>
        <row r="90">
          <cell r="M90">
            <v>1200</v>
          </cell>
          <cell r="AD90" t="str">
            <v>2267</v>
          </cell>
        </row>
        <row r="91">
          <cell r="M91">
            <v>7000</v>
          </cell>
          <cell r="AD91" t="str">
            <v>2262</v>
          </cell>
        </row>
        <row r="92">
          <cell r="M92">
            <v>10000</v>
          </cell>
          <cell r="AD92" t="str">
            <v>2262</v>
          </cell>
        </row>
        <row r="93">
          <cell r="M93">
            <v>243902.43902439025</v>
          </cell>
          <cell r="AD93" t="str">
            <v>2269</v>
          </cell>
        </row>
        <row r="94">
          <cell r="M94">
            <v>25000</v>
          </cell>
          <cell r="AD94"/>
        </row>
        <row r="95">
          <cell r="M95">
            <v>0</v>
          </cell>
          <cell r="AD95" t="str">
            <v>2010</v>
          </cell>
        </row>
        <row r="96">
          <cell r="M96">
            <v>0</v>
          </cell>
          <cell r="AD96" t="str">
            <v>6394</v>
          </cell>
        </row>
        <row r="97">
          <cell r="M97">
            <v>25000</v>
          </cell>
          <cell r="AD97" t="str">
            <v>6394</v>
          </cell>
        </row>
        <row r="98">
          <cell r="M98">
            <v>711538</v>
          </cell>
          <cell r="AD98"/>
        </row>
        <row r="99">
          <cell r="M99">
            <v>165000</v>
          </cell>
          <cell r="AD99" t="str">
            <v>2239</v>
          </cell>
        </row>
        <row r="100">
          <cell r="M100">
            <v>6538</v>
          </cell>
          <cell r="AD100" t="str">
            <v>2010</v>
          </cell>
        </row>
        <row r="101">
          <cell r="M101">
            <v>25000</v>
          </cell>
          <cell r="AD101" t="str">
            <v>2239</v>
          </cell>
        </row>
        <row r="102">
          <cell r="M102">
            <v>25000</v>
          </cell>
          <cell r="AD102" t="str">
            <v>2239</v>
          </cell>
        </row>
        <row r="103">
          <cell r="M103">
            <v>60000</v>
          </cell>
          <cell r="AD103" t="str">
            <v>2239</v>
          </cell>
        </row>
        <row r="104">
          <cell r="M104">
            <v>30000</v>
          </cell>
          <cell r="AD104" t="str">
            <v>2263</v>
          </cell>
        </row>
        <row r="105">
          <cell r="M105">
            <v>400000</v>
          </cell>
          <cell r="AD105" t="str">
            <v>2213</v>
          </cell>
        </row>
        <row r="106">
          <cell r="M106">
            <v>46300</v>
          </cell>
          <cell r="AD106"/>
        </row>
        <row r="107">
          <cell r="M107">
            <v>15500</v>
          </cell>
          <cell r="AD107" t="str">
            <v>6373</v>
          </cell>
        </row>
        <row r="108">
          <cell r="M108">
            <v>2000</v>
          </cell>
          <cell r="AD108" t="str">
            <v>6376</v>
          </cell>
        </row>
        <row r="109">
          <cell r="M109">
            <v>11800</v>
          </cell>
          <cell r="AD109" t="str">
            <v>6376</v>
          </cell>
        </row>
        <row r="110">
          <cell r="M110">
            <v>5000</v>
          </cell>
          <cell r="AD110" t="str">
            <v>6376</v>
          </cell>
        </row>
        <row r="111">
          <cell r="M111">
            <v>2000</v>
          </cell>
          <cell r="AD111" t="str">
            <v>6379</v>
          </cell>
        </row>
        <row r="112">
          <cell r="M112">
            <v>5000</v>
          </cell>
          <cell r="AD112" t="str">
            <v>6198</v>
          </cell>
        </row>
        <row r="113">
          <cell r="M113">
            <v>5000</v>
          </cell>
          <cell r="AD113" t="str">
            <v>2241</v>
          </cell>
        </row>
        <row r="114">
          <cell r="M114">
            <v>354194.24946353748</v>
          </cell>
          <cell r="AD114"/>
        </row>
        <row r="115">
          <cell r="M115">
            <v>263658.22507329361</v>
          </cell>
          <cell r="AD115"/>
        </row>
        <row r="116">
          <cell r="M116">
            <v>138932.01219512196</v>
          </cell>
          <cell r="AD116" t="str">
            <v>6570</v>
          </cell>
        </row>
        <row r="117">
          <cell r="M117">
            <v>0</v>
          </cell>
          <cell r="AD117" t="str">
            <v>6376</v>
          </cell>
        </row>
        <row r="118">
          <cell r="M118">
            <v>11433.676292805778</v>
          </cell>
          <cell r="AD118" t="str">
            <v>6619</v>
          </cell>
        </row>
        <row r="119">
          <cell r="M119">
            <v>18292.536585365851</v>
          </cell>
          <cell r="AD119" t="str">
            <v>6401</v>
          </cell>
        </row>
        <row r="120">
          <cell r="M120">
            <v>5000</v>
          </cell>
          <cell r="AD120" t="str">
            <v>6332</v>
          </cell>
        </row>
        <row r="121">
          <cell r="M121">
            <v>3000</v>
          </cell>
          <cell r="AD121" t="str">
            <v>6340</v>
          </cell>
        </row>
        <row r="122">
          <cell r="M122">
            <v>0</v>
          </cell>
          <cell r="AD122" t="str">
            <v>2269</v>
          </cell>
        </row>
        <row r="123">
          <cell r="M123">
            <v>5000</v>
          </cell>
          <cell r="AD123" t="str">
            <v>6394</v>
          </cell>
        </row>
        <row r="124">
          <cell r="M124">
            <v>2000</v>
          </cell>
          <cell r="AD124" t="str">
            <v>2269</v>
          </cell>
        </row>
        <row r="125">
          <cell r="M125">
            <v>30000</v>
          </cell>
          <cell r="AD125" t="str">
            <v>6204</v>
          </cell>
        </row>
        <row r="126">
          <cell r="M126">
            <v>50000</v>
          </cell>
          <cell r="AD126" t="str">
            <v>6204</v>
          </cell>
        </row>
        <row r="127">
          <cell r="M127">
            <v>24389.682926829264</v>
          </cell>
          <cell r="AD127"/>
        </row>
        <row r="128">
          <cell r="M128">
            <v>19816.341463414632</v>
          </cell>
          <cell r="AD128" t="str">
            <v>6399</v>
          </cell>
        </row>
        <row r="129">
          <cell r="M129">
            <v>4573.3414634146338</v>
          </cell>
          <cell r="AD129" t="str">
            <v>6399</v>
          </cell>
        </row>
        <row r="130">
          <cell r="M130">
            <v>0</v>
          </cell>
          <cell r="AD130" t="str">
            <v>6399</v>
          </cell>
        </row>
        <row r="131">
          <cell r="M131">
            <v>0</v>
          </cell>
          <cell r="AD131" t="str">
            <v>6399</v>
          </cell>
        </row>
        <row r="132">
          <cell r="M132">
            <v>21000</v>
          </cell>
          <cell r="AD132"/>
        </row>
        <row r="133">
          <cell r="M133">
            <v>5000</v>
          </cell>
          <cell r="AD133" t="str">
            <v>6401</v>
          </cell>
        </row>
        <row r="134">
          <cell r="M134">
            <v>6000</v>
          </cell>
          <cell r="AD134" t="str">
            <v>6326</v>
          </cell>
        </row>
        <row r="135">
          <cell r="M135">
            <v>10000</v>
          </cell>
          <cell r="AD135" t="str">
            <v>6115</v>
          </cell>
        </row>
        <row r="136">
          <cell r="M136">
            <v>45146.341463414632</v>
          </cell>
          <cell r="AD136"/>
        </row>
        <row r="137">
          <cell r="M137">
            <v>5500</v>
          </cell>
          <cell r="AD137" t="str">
            <v>6394</v>
          </cell>
        </row>
        <row r="138">
          <cell r="M138">
            <v>5500</v>
          </cell>
          <cell r="AD138" t="str">
            <v>6394</v>
          </cell>
        </row>
        <row r="139">
          <cell r="M139">
            <v>18292.682926829268</v>
          </cell>
          <cell r="AD139" t="str">
            <v>2241</v>
          </cell>
        </row>
        <row r="140">
          <cell r="M140">
            <v>304.8780487804878</v>
          </cell>
          <cell r="AD140" t="str">
            <v>6199</v>
          </cell>
        </row>
        <row r="141">
          <cell r="M141">
            <v>1524.3902439024391</v>
          </cell>
          <cell r="AD141" t="str">
            <v>6394</v>
          </cell>
        </row>
        <row r="142">
          <cell r="M142">
            <v>8000</v>
          </cell>
          <cell r="AD142" t="str">
            <v>6399</v>
          </cell>
        </row>
        <row r="143">
          <cell r="M143">
            <v>4500</v>
          </cell>
          <cell r="AD143" t="str">
            <v>6399</v>
          </cell>
        </row>
        <row r="144">
          <cell r="M144">
            <v>1524.3902439024391</v>
          </cell>
          <cell r="AD144" t="str">
            <v>6399</v>
          </cell>
        </row>
      </sheetData>
      <sheetData sheetId="1">
        <row r="5">
          <cell r="C5">
            <v>6115</v>
          </cell>
        </row>
        <row r="6">
          <cell r="C6">
            <v>6116</v>
          </cell>
        </row>
        <row r="7">
          <cell r="C7"/>
        </row>
        <row r="8">
          <cell r="C8">
            <v>6190</v>
          </cell>
        </row>
        <row r="9">
          <cell r="C9">
            <v>6191</v>
          </cell>
        </row>
        <row r="10">
          <cell r="C10">
            <v>6192</v>
          </cell>
        </row>
        <row r="11">
          <cell r="C11">
            <v>6193</v>
          </cell>
        </row>
        <row r="12">
          <cell r="C12">
            <v>6194</v>
          </cell>
        </row>
        <row r="13">
          <cell r="C13">
            <v>6195</v>
          </cell>
        </row>
        <row r="14">
          <cell r="C14">
            <v>6196</v>
          </cell>
        </row>
        <row r="15">
          <cell r="C15">
            <v>6197</v>
          </cell>
        </row>
        <row r="16">
          <cell r="C16">
            <v>6198</v>
          </cell>
        </row>
        <row r="17">
          <cell r="C17">
            <v>6199</v>
          </cell>
        </row>
        <row r="18">
          <cell r="C18"/>
        </row>
        <row r="19">
          <cell r="C19">
            <v>6201</v>
          </cell>
        </row>
        <row r="20">
          <cell r="C20">
            <v>6202</v>
          </cell>
        </row>
        <row r="21">
          <cell r="C21">
            <v>6203</v>
          </cell>
        </row>
        <row r="22">
          <cell r="C22">
            <v>6204</v>
          </cell>
        </row>
        <row r="23">
          <cell r="C23">
            <v>6205</v>
          </cell>
        </row>
        <row r="24">
          <cell r="C24">
            <v>6209</v>
          </cell>
        </row>
        <row r="25">
          <cell r="C25"/>
        </row>
        <row r="26">
          <cell r="C26">
            <v>6311</v>
          </cell>
        </row>
        <row r="27">
          <cell r="C27">
            <v>6313</v>
          </cell>
        </row>
        <row r="28">
          <cell r="C28">
            <v>6319</v>
          </cell>
        </row>
        <row r="29">
          <cell r="C29"/>
        </row>
        <row r="30">
          <cell r="C30">
            <v>6321</v>
          </cell>
        </row>
        <row r="31">
          <cell r="C31"/>
        </row>
        <row r="32">
          <cell r="C32"/>
        </row>
        <row r="33">
          <cell r="C33"/>
        </row>
        <row r="34">
          <cell r="C34">
            <v>6325</v>
          </cell>
        </row>
        <row r="35">
          <cell r="C35">
            <v>6326</v>
          </cell>
        </row>
        <row r="36">
          <cell r="C36">
            <v>6329</v>
          </cell>
        </row>
        <row r="37">
          <cell r="C37"/>
        </row>
        <row r="38">
          <cell r="C38">
            <v>6331</v>
          </cell>
        </row>
        <row r="39">
          <cell r="C39">
            <v>6332</v>
          </cell>
        </row>
        <row r="40">
          <cell r="C40">
            <v>6339</v>
          </cell>
        </row>
        <row r="41">
          <cell r="C41"/>
        </row>
        <row r="42">
          <cell r="C42">
            <v>6340</v>
          </cell>
        </row>
        <row r="43">
          <cell r="C43"/>
        </row>
        <row r="44">
          <cell r="C44">
            <v>6351</v>
          </cell>
        </row>
        <row r="45">
          <cell r="C45">
            <v>6352</v>
          </cell>
        </row>
        <row r="46">
          <cell r="C46"/>
        </row>
        <row r="47">
          <cell r="C47"/>
        </row>
        <row r="48">
          <cell r="C48"/>
        </row>
        <row r="49">
          <cell r="C49"/>
        </row>
        <row r="50">
          <cell r="C50"/>
        </row>
        <row r="51">
          <cell r="C51">
            <v>6353</v>
          </cell>
        </row>
        <row r="52">
          <cell r="C52"/>
        </row>
        <row r="53">
          <cell r="C53">
            <v>6372</v>
          </cell>
        </row>
        <row r="54">
          <cell r="C54">
            <v>6373</v>
          </cell>
        </row>
        <row r="55">
          <cell r="C55">
            <v>6374</v>
          </cell>
        </row>
        <row r="56">
          <cell r="C56">
            <v>6375</v>
          </cell>
        </row>
        <row r="57">
          <cell r="C57">
            <v>6376</v>
          </cell>
        </row>
        <row r="58">
          <cell r="C58"/>
        </row>
        <row r="59">
          <cell r="C59"/>
        </row>
        <row r="60">
          <cell r="C60">
            <v>6377</v>
          </cell>
        </row>
        <row r="61">
          <cell r="C61"/>
        </row>
        <row r="62">
          <cell r="C62"/>
        </row>
        <row r="63">
          <cell r="C63">
            <v>6379</v>
          </cell>
        </row>
        <row r="64">
          <cell r="C64"/>
        </row>
        <row r="65">
          <cell r="C65"/>
        </row>
        <row r="66">
          <cell r="C66"/>
        </row>
        <row r="67">
          <cell r="C67"/>
        </row>
        <row r="68">
          <cell r="C68">
            <v>6380</v>
          </cell>
        </row>
        <row r="69">
          <cell r="C69">
            <v>6381</v>
          </cell>
        </row>
        <row r="70">
          <cell r="C70">
            <v>6382</v>
          </cell>
        </row>
        <row r="71">
          <cell r="C71">
            <v>6383</v>
          </cell>
        </row>
        <row r="72">
          <cell r="C72">
            <v>6386</v>
          </cell>
        </row>
        <row r="73">
          <cell r="C73">
            <v>6389</v>
          </cell>
        </row>
        <row r="74">
          <cell r="C74"/>
        </row>
        <row r="75">
          <cell r="C75">
            <v>6391</v>
          </cell>
        </row>
        <row r="76">
          <cell r="C76">
            <v>6392</v>
          </cell>
        </row>
        <row r="77">
          <cell r="C77">
            <v>6393</v>
          </cell>
        </row>
        <row r="78">
          <cell r="C78">
            <v>6394</v>
          </cell>
        </row>
        <row r="79">
          <cell r="C79">
            <v>6395</v>
          </cell>
        </row>
        <row r="80">
          <cell r="C80">
            <v>6396</v>
          </cell>
        </row>
        <row r="81">
          <cell r="C81">
            <v>6397</v>
          </cell>
        </row>
        <row r="82">
          <cell r="C82">
            <v>6398</v>
          </cell>
        </row>
        <row r="83">
          <cell r="C83">
            <v>6399</v>
          </cell>
        </row>
        <row r="84">
          <cell r="C84"/>
        </row>
        <row r="85">
          <cell r="C85">
            <v>6401</v>
          </cell>
        </row>
        <row r="86">
          <cell r="C86"/>
        </row>
        <row r="87">
          <cell r="C87"/>
        </row>
        <row r="88">
          <cell r="C88">
            <v>6402</v>
          </cell>
        </row>
        <row r="89">
          <cell r="C89">
            <v>6403</v>
          </cell>
        </row>
        <row r="90">
          <cell r="C90">
            <v>6404</v>
          </cell>
        </row>
        <row r="91">
          <cell r="C91">
            <v>6409</v>
          </cell>
        </row>
        <row r="92">
          <cell r="C92"/>
        </row>
        <row r="93">
          <cell r="C93">
            <v>6491</v>
          </cell>
        </row>
        <row r="94">
          <cell r="C94">
            <v>6492</v>
          </cell>
        </row>
        <row r="95">
          <cell r="C95">
            <v>6493</v>
          </cell>
        </row>
        <row r="96">
          <cell r="C96"/>
        </row>
        <row r="97">
          <cell r="C97"/>
        </row>
        <row r="98">
          <cell r="C98">
            <v>6494</v>
          </cell>
        </row>
        <row r="99">
          <cell r="C99">
            <v>6495</v>
          </cell>
        </row>
        <row r="100">
          <cell r="C100">
            <v>6496</v>
          </cell>
        </row>
        <row r="101">
          <cell r="C101">
            <v>6497</v>
          </cell>
        </row>
        <row r="102">
          <cell r="C102">
            <v>6498</v>
          </cell>
        </row>
        <row r="103">
          <cell r="C103">
            <v>6499</v>
          </cell>
        </row>
        <row r="104">
          <cell r="C104"/>
        </row>
        <row r="105">
          <cell r="C105"/>
        </row>
        <row r="106">
          <cell r="C106"/>
        </row>
        <row r="107">
          <cell r="C107"/>
        </row>
        <row r="108">
          <cell r="C108"/>
        </row>
        <row r="109">
          <cell r="C109"/>
        </row>
        <row r="110">
          <cell r="C110"/>
        </row>
        <row r="111">
          <cell r="C111">
            <v>6541</v>
          </cell>
        </row>
        <row r="112">
          <cell r="C112">
            <v>6542</v>
          </cell>
        </row>
        <row r="113">
          <cell r="C113">
            <v>6549</v>
          </cell>
        </row>
        <row r="114">
          <cell r="C114"/>
        </row>
        <row r="115">
          <cell r="C115">
            <v>6570</v>
          </cell>
        </row>
        <row r="116">
          <cell r="C116"/>
        </row>
        <row r="117">
          <cell r="C117">
            <v>6611</v>
          </cell>
        </row>
        <row r="118">
          <cell r="C118">
            <v>6612</v>
          </cell>
        </row>
        <row r="119">
          <cell r="C119">
            <v>6613</v>
          </cell>
        </row>
        <row r="120">
          <cell r="C120">
            <v>6619</v>
          </cell>
        </row>
        <row r="121">
          <cell r="C121"/>
        </row>
        <row r="122">
          <cell r="C122">
            <v>6701</v>
          </cell>
        </row>
        <row r="123">
          <cell r="C123">
            <v>6702</v>
          </cell>
        </row>
        <row r="124">
          <cell r="C124">
            <v>6709</v>
          </cell>
        </row>
        <row r="125">
          <cell r="C125"/>
        </row>
        <row r="126">
          <cell r="C126">
            <v>6910</v>
          </cell>
        </row>
        <row r="127">
          <cell r="C127"/>
        </row>
        <row r="128">
          <cell r="C128"/>
        </row>
        <row r="129">
          <cell r="C129"/>
        </row>
        <row r="130">
          <cell r="C130"/>
        </row>
        <row r="131">
          <cell r="C131"/>
        </row>
        <row r="132">
          <cell r="C132"/>
        </row>
        <row r="133">
          <cell r="C133"/>
        </row>
        <row r="134">
          <cell r="C134"/>
        </row>
        <row r="135">
          <cell r="C135" t="str">
            <v>Articles</v>
          </cell>
        </row>
        <row r="136">
          <cell r="C136"/>
        </row>
        <row r="137">
          <cell r="C137">
            <v>2010</v>
          </cell>
        </row>
        <row r="138">
          <cell r="C138"/>
        </row>
        <row r="139">
          <cell r="C139">
            <v>2213</v>
          </cell>
        </row>
        <row r="140">
          <cell r="C140"/>
        </row>
        <row r="141">
          <cell r="C141">
            <v>2239</v>
          </cell>
        </row>
        <row r="142">
          <cell r="C142"/>
        </row>
        <row r="143">
          <cell r="C143">
            <v>2241</v>
          </cell>
        </row>
        <row r="144">
          <cell r="C144"/>
        </row>
        <row r="145">
          <cell r="C145">
            <v>2251</v>
          </cell>
        </row>
        <row r="146">
          <cell r="C146">
            <v>2252</v>
          </cell>
        </row>
        <row r="147">
          <cell r="C147">
            <v>2253</v>
          </cell>
        </row>
        <row r="148">
          <cell r="C148">
            <v>2255</v>
          </cell>
        </row>
        <row r="149">
          <cell r="C149">
            <v>2259</v>
          </cell>
        </row>
        <row r="150">
          <cell r="C150"/>
        </row>
        <row r="151">
          <cell r="C151">
            <v>2261</v>
          </cell>
        </row>
        <row r="152">
          <cell r="C152">
            <v>2262</v>
          </cell>
        </row>
        <row r="153">
          <cell r="C153">
            <v>2263</v>
          </cell>
        </row>
        <row r="154">
          <cell r="C154">
            <v>2264</v>
          </cell>
        </row>
        <row r="155">
          <cell r="C155">
            <v>2265</v>
          </cell>
        </row>
        <row r="156">
          <cell r="C156">
            <v>2266</v>
          </cell>
        </row>
        <row r="157">
          <cell r="C157">
            <v>2267</v>
          </cell>
        </row>
        <row r="158">
          <cell r="C158">
            <v>2269</v>
          </cell>
        </row>
        <row r="159">
          <cell r="C159"/>
        </row>
        <row r="160">
          <cell r="C160"/>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a:ea typeface="Helvetica"/>
        <a:cs typeface="Helvetica"/>
      </a:majorFont>
      <a:minorFont>
        <a:latin typeface="Helvetica"/>
        <a:ea typeface="Helvetica"/>
        <a:cs typeface="Helvetica"/>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3656D-3B94-4400-B8C7-8BD48E6E6DFB}">
  <sheetPr>
    <tabColor rgb="FF00B050"/>
  </sheetPr>
  <dimension ref="A1:IN189"/>
  <sheetViews>
    <sheetView showGridLines="0" tabSelected="1" zoomScale="80" zoomScaleNormal="80" zoomScaleSheetLayoutView="80" workbookViewId="0">
      <pane xSplit="2" ySplit="8" topLeftCell="C115" activePane="bottomRight" state="frozen"/>
      <selection pane="topRight" activeCell="C1" sqref="C1"/>
      <selection pane="bottomLeft" activeCell="A9" sqref="A9"/>
      <selection pane="bottomRight" activeCell="E4" sqref="E4"/>
    </sheetView>
  </sheetViews>
  <sheetFormatPr baseColWidth="10" defaultColWidth="9.1796875" defaultRowHeight="15.75" customHeight="1" x14ac:dyDescent="0.3"/>
  <cols>
    <col min="1" max="1" width="10.81640625" style="3" customWidth="1"/>
    <col min="2" max="2" width="24.81640625" style="3" customWidth="1"/>
    <col min="3" max="3" width="36" style="3" customWidth="1"/>
    <col min="4" max="4" width="16.36328125" style="3" customWidth="1"/>
    <col min="5" max="5" width="19.453125" style="3" customWidth="1"/>
    <col min="6" max="6" width="15.1796875" style="3" customWidth="1"/>
    <col min="7" max="7" width="13.6328125" style="18" customWidth="1"/>
    <col min="8" max="8" width="15.1796875" style="3" customWidth="1"/>
    <col min="9" max="9" width="12.81640625" style="3" bestFit="1" customWidth="1"/>
    <col min="10" max="10" width="16.453125" style="3" customWidth="1"/>
    <col min="11" max="11" width="15" style="3" customWidth="1"/>
    <col min="12" max="12" width="15.6328125" style="3" bestFit="1" customWidth="1"/>
    <col min="13" max="13" width="15.6328125" style="3" customWidth="1"/>
    <col min="14" max="14" width="13.453125" style="3" customWidth="1"/>
    <col min="15" max="15" width="12.36328125" style="3" customWidth="1"/>
    <col min="16" max="16" width="14.81640625" style="3" customWidth="1"/>
    <col min="17" max="17" width="3.36328125" style="3" bestFit="1" customWidth="1"/>
    <col min="18" max="19" width="3.453125" style="3" bestFit="1" customWidth="1"/>
    <col min="20" max="20" width="3.1796875" style="3" bestFit="1" customWidth="1"/>
    <col min="21" max="21" width="3.36328125" style="3" bestFit="1" customWidth="1"/>
    <col min="22" max="23" width="2.81640625" style="3" bestFit="1" customWidth="1"/>
    <col min="24" max="24" width="4.1796875" style="3" bestFit="1" customWidth="1"/>
    <col min="25" max="25" width="3.6328125" style="3" bestFit="1" customWidth="1"/>
    <col min="26" max="26" width="3.1796875" style="3" bestFit="1" customWidth="1"/>
    <col min="27" max="27" width="3.6328125" style="3" bestFit="1" customWidth="1"/>
    <col min="28" max="28" width="3.453125" style="3" bestFit="1" customWidth="1"/>
    <col min="29" max="29" width="23.36328125" style="3" bestFit="1" customWidth="1"/>
    <col min="30" max="30" width="8.54296875" style="3" customWidth="1"/>
    <col min="31" max="31" width="10.36328125" style="3" customWidth="1"/>
    <col min="32" max="32" width="6.6328125" style="3" customWidth="1"/>
    <col min="33" max="33" width="31.1796875" style="119" bestFit="1" customWidth="1"/>
    <col min="34" max="248" width="9.1796875" style="3" customWidth="1"/>
    <col min="249" max="16384" width="9.1796875" style="1"/>
  </cols>
  <sheetData>
    <row r="1" spans="1:33" s="3" customFormat="1" ht="14" x14ac:dyDescent="0.3">
      <c r="A1" s="34" t="s">
        <v>0</v>
      </c>
      <c r="B1" s="35"/>
      <c r="C1" s="36" t="s">
        <v>240</v>
      </c>
      <c r="D1" s="37"/>
      <c r="E1" s="38"/>
      <c r="F1" s="46"/>
      <c r="G1" s="2"/>
      <c r="AG1" s="119"/>
    </row>
    <row r="2" spans="1:33" s="3" customFormat="1" ht="14" x14ac:dyDescent="0.3">
      <c r="A2" s="270" t="s">
        <v>1</v>
      </c>
      <c r="B2" s="271"/>
      <c r="C2" s="39" t="s">
        <v>2</v>
      </c>
      <c r="D2" s="40"/>
      <c r="E2" s="41"/>
      <c r="F2" s="47"/>
      <c r="G2" s="2"/>
      <c r="AG2" s="119"/>
    </row>
    <row r="3" spans="1:33" s="3" customFormat="1" ht="14" x14ac:dyDescent="0.3">
      <c r="A3" s="270" t="s">
        <v>3</v>
      </c>
      <c r="B3" s="271"/>
      <c r="C3" s="39" t="s">
        <v>4</v>
      </c>
      <c r="D3" s="40"/>
      <c r="E3" s="41"/>
      <c r="F3" s="48"/>
      <c r="G3" s="2"/>
      <c r="AG3" s="119"/>
    </row>
    <row r="4" spans="1:33" s="3" customFormat="1" ht="14" x14ac:dyDescent="0.3">
      <c r="A4" s="270" t="s">
        <v>5</v>
      </c>
      <c r="B4" s="271"/>
      <c r="C4" s="43" t="s">
        <v>6</v>
      </c>
      <c r="D4" s="40"/>
      <c r="E4" s="42"/>
      <c r="F4" s="47"/>
      <c r="G4" s="2"/>
      <c r="AG4" s="119"/>
    </row>
    <row r="5" spans="1:33" s="3" customFormat="1" ht="28.5" thickBot="1" x14ac:dyDescent="0.35">
      <c r="A5" s="272" t="s">
        <v>7</v>
      </c>
      <c r="B5" s="273"/>
      <c r="C5" s="57" t="s">
        <v>409</v>
      </c>
      <c r="D5" s="56"/>
      <c r="E5" s="44"/>
      <c r="F5" s="49"/>
      <c r="G5" s="4"/>
      <c r="H5" s="5"/>
      <c r="I5" s="5"/>
      <c r="J5" s="5"/>
      <c r="K5" s="5"/>
      <c r="L5" s="5"/>
      <c r="M5" s="5"/>
      <c r="N5" s="5"/>
      <c r="O5" s="5"/>
      <c r="P5" s="5"/>
      <c r="Q5" s="5"/>
      <c r="R5" s="5"/>
      <c r="S5" s="5"/>
      <c r="T5" s="5"/>
      <c r="U5" s="5"/>
      <c r="V5" s="5"/>
      <c r="W5" s="5"/>
      <c r="X5" s="5"/>
      <c r="Y5" s="5"/>
      <c r="Z5" s="5"/>
      <c r="AA5" s="5"/>
      <c r="AB5" s="5"/>
      <c r="AC5" s="5"/>
      <c r="AD5" s="5"/>
      <c r="AE5" s="5"/>
      <c r="AF5" s="5"/>
      <c r="AG5" s="119"/>
    </row>
    <row r="6" spans="1:33" s="3" customFormat="1" ht="34" customHeight="1" thickBot="1" x14ac:dyDescent="0.45">
      <c r="A6" s="6"/>
      <c r="B6" s="7"/>
      <c r="C6" s="8"/>
      <c r="D6" s="9"/>
      <c r="E6" s="10"/>
      <c r="F6" s="274" t="s">
        <v>420</v>
      </c>
      <c r="G6" s="275"/>
      <c r="H6" s="275"/>
      <c r="I6" s="276"/>
      <c r="J6" s="283" t="s">
        <v>410</v>
      </c>
      <c r="K6" s="284"/>
      <c r="L6" s="284"/>
      <c r="M6" s="284"/>
      <c r="N6" s="284"/>
      <c r="O6" s="284"/>
      <c r="P6" s="284"/>
      <c r="Q6" s="284"/>
      <c r="R6" s="284"/>
      <c r="S6" s="284"/>
      <c r="T6" s="284"/>
      <c r="U6" s="284"/>
      <c r="V6" s="284"/>
      <c r="W6" s="284"/>
      <c r="X6" s="284"/>
      <c r="Y6" s="284"/>
      <c r="Z6" s="284"/>
      <c r="AA6" s="284"/>
      <c r="AB6" s="284"/>
      <c r="AC6" s="54"/>
      <c r="AD6" s="290" t="s">
        <v>705</v>
      </c>
      <c r="AE6" s="291"/>
      <c r="AF6" s="212"/>
      <c r="AG6" s="120"/>
    </row>
    <row r="7" spans="1:33" s="3" customFormat="1" ht="34.5" customHeight="1" thickBot="1" x14ac:dyDescent="0.35">
      <c r="A7" s="253" t="s">
        <v>8</v>
      </c>
      <c r="B7" s="254"/>
      <c r="C7" s="257" t="s">
        <v>9</v>
      </c>
      <c r="D7" s="251" t="s">
        <v>479</v>
      </c>
      <c r="E7" s="259" t="s">
        <v>239</v>
      </c>
      <c r="F7" s="261" t="s">
        <v>481</v>
      </c>
      <c r="G7" s="277" t="s">
        <v>406</v>
      </c>
      <c r="H7" s="279" t="s">
        <v>411</v>
      </c>
      <c r="I7" s="277" t="s">
        <v>407</v>
      </c>
      <c r="J7" s="281" t="s">
        <v>428</v>
      </c>
      <c r="K7" s="268" t="s">
        <v>408</v>
      </c>
      <c r="L7" s="288" t="s">
        <v>412</v>
      </c>
      <c r="M7" s="288" t="s">
        <v>413</v>
      </c>
      <c r="N7" s="247" t="s">
        <v>238</v>
      </c>
      <c r="O7" s="249" t="s">
        <v>10</v>
      </c>
      <c r="P7" s="251" t="s">
        <v>11</v>
      </c>
      <c r="Q7" s="285" t="s">
        <v>287</v>
      </c>
      <c r="R7" s="286"/>
      <c r="S7" s="286"/>
      <c r="T7" s="286"/>
      <c r="U7" s="286"/>
      <c r="V7" s="286"/>
      <c r="W7" s="286"/>
      <c r="X7" s="286"/>
      <c r="Y7" s="286"/>
      <c r="Z7" s="286"/>
      <c r="AA7" s="286"/>
      <c r="AB7" s="287"/>
      <c r="AC7" s="266" t="s">
        <v>249</v>
      </c>
      <c r="AD7" s="292" t="s">
        <v>572</v>
      </c>
      <c r="AE7" s="294" t="s">
        <v>676</v>
      </c>
      <c r="AF7" s="213"/>
      <c r="AG7" s="121" t="s">
        <v>434</v>
      </c>
    </row>
    <row r="8" spans="1:33" s="3" customFormat="1" ht="17" customHeight="1" thickBot="1" x14ac:dyDescent="0.35">
      <c r="A8" s="255"/>
      <c r="B8" s="256"/>
      <c r="C8" s="258"/>
      <c r="D8" s="252"/>
      <c r="E8" s="260"/>
      <c r="F8" s="262"/>
      <c r="G8" s="278"/>
      <c r="H8" s="280"/>
      <c r="I8" s="278"/>
      <c r="J8" s="282"/>
      <c r="K8" s="269"/>
      <c r="L8" s="289"/>
      <c r="M8" s="289"/>
      <c r="N8" s="248"/>
      <c r="O8" s="250"/>
      <c r="P8" s="252"/>
      <c r="Q8" s="50" t="s">
        <v>12</v>
      </c>
      <c r="R8" s="51" t="s">
        <v>13</v>
      </c>
      <c r="S8" s="51" t="s">
        <v>14</v>
      </c>
      <c r="T8" s="51" t="s">
        <v>15</v>
      </c>
      <c r="U8" s="51" t="s">
        <v>16</v>
      </c>
      <c r="V8" s="51" t="s">
        <v>17</v>
      </c>
      <c r="W8" s="51" t="s">
        <v>18</v>
      </c>
      <c r="X8" s="51" t="s">
        <v>19</v>
      </c>
      <c r="Y8" s="51" t="s">
        <v>20</v>
      </c>
      <c r="Z8" s="51" t="s">
        <v>21</v>
      </c>
      <c r="AA8" s="51" t="s">
        <v>22</v>
      </c>
      <c r="AB8" s="52" t="s">
        <v>23</v>
      </c>
      <c r="AC8" s="267"/>
      <c r="AD8" s="293"/>
      <c r="AE8" s="295"/>
      <c r="AF8" s="213"/>
      <c r="AG8" s="117"/>
    </row>
    <row r="9" spans="1:33" s="3" customFormat="1" ht="15.5" x14ac:dyDescent="0.35">
      <c r="A9" s="22" t="s">
        <v>24</v>
      </c>
      <c r="B9" s="23"/>
      <c r="C9" s="24"/>
      <c r="D9" s="24"/>
      <c r="E9" s="58"/>
      <c r="F9" s="31">
        <f t="shared" ref="F9:P9" si="0">F10+F24+F27+F34</f>
        <v>575140</v>
      </c>
      <c r="G9" s="31">
        <f t="shared" si="0"/>
        <v>473920.07460883493</v>
      </c>
      <c r="H9" s="31">
        <f t="shared" si="0"/>
        <v>473920.07460883493</v>
      </c>
      <c r="I9" s="31">
        <f t="shared" si="0"/>
        <v>0</v>
      </c>
      <c r="J9" s="31">
        <f t="shared" si="0"/>
        <v>102364.20375116053</v>
      </c>
      <c r="K9" s="31">
        <f t="shared" si="0"/>
        <v>289123.9387085893</v>
      </c>
      <c r="L9" s="31">
        <f t="shared" si="0"/>
        <v>391488.14245974983</v>
      </c>
      <c r="M9" s="31">
        <f t="shared" si="0"/>
        <v>391488.14245974983</v>
      </c>
      <c r="N9" s="31">
        <f t="shared" si="0"/>
        <v>398785</v>
      </c>
      <c r="O9" s="31">
        <f t="shared" si="0"/>
        <v>0</v>
      </c>
      <c r="P9" s="31">
        <f t="shared" si="0"/>
        <v>196000</v>
      </c>
      <c r="Q9" s="31"/>
      <c r="R9" s="31"/>
      <c r="S9" s="31"/>
      <c r="T9" s="31"/>
      <c r="U9" s="31"/>
      <c r="V9" s="31"/>
      <c r="W9" s="31"/>
      <c r="X9" s="31"/>
      <c r="Y9" s="31"/>
      <c r="Z9" s="31"/>
      <c r="AA9" s="31"/>
      <c r="AB9" s="31"/>
      <c r="AC9" s="31"/>
      <c r="AD9" s="219"/>
      <c r="AE9" s="219"/>
      <c r="AF9" s="214"/>
      <c r="AG9" s="117"/>
    </row>
    <row r="10" spans="1:33" s="3" customFormat="1" ht="16" thickBot="1" x14ac:dyDescent="0.4">
      <c r="A10" s="80" t="s">
        <v>25</v>
      </c>
      <c r="B10" s="65"/>
      <c r="C10" s="66"/>
      <c r="D10" s="67"/>
      <c r="E10" s="68"/>
      <c r="F10" s="95">
        <f t="shared" ref="F10:P10" si="1">SUM(F11:F22)</f>
        <v>575140</v>
      </c>
      <c r="G10" s="95">
        <f t="shared" si="1"/>
        <v>345185.8553661608</v>
      </c>
      <c r="H10" s="95">
        <f t="shared" si="1"/>
        <v>345185.8553661608</v>
      </c>
      <c r="I10" s="95">
        <f t="shared" si="1"/>
        <v>0</v>
      </c>
      <c r="J10" s="95">
        <f t="shared" si="1"/>
        <v>5168.2823721676887</v>
      </c>
      <c r="K10" s="95">
        <f t="shared" si="1"/>
        <v>241536.68529432529</v>
      </c>
      <c r="L10" s="95">
        <f t="shared" si="1"/>
        <v>246704.96766649297</v>
      </c>
      <c r="M10" s="95">
        <f t="shared" si="1"/>
        <v>246704.96766649297</v>
      </c>
      <c r="N10" s="95">
        <f t="shared" si="1"/>
        <v>354365</v>
      </c>
      <c r="O10" s="95">
        <f t="shared" si="1"/>
        <v>0</v>
      </c>
      <c r="P10" s="95">
        <f t="shared" si="1"/>
        <v>109000</v>
      </c>
      <c r="Q10" s="95"/>
      <c r="R10" s="95"/>
      <c r="S10" s="95"/>
      <c r="T10" s="95"/>
      <c r="U10" s="95"/>
      <c r="V10" s="95"/>
      <c r="W10" s="95"/>
      <c r="X10" s="95"/>
      <c r="Y10" s="95"/>
      <c r="Z10" s="95"/>
      <c r="AA10" s="95"/>
      <c r="AB10" s="95"/>
      <c r="AC10" s="95"/>
      <c r="AD10" s="220"/>
      <c r="AE10" s="220"/>
      <c r="AF10" s="95"/>
      <c r="AG10" s="117"/>
    </row>
    <row r="11" spans="1:33" s="14" customFormat="1" ht="93.75" customHeight="1" thickBot="1" x14ac:dyDescent="0.35">
      <c r="A11" s="73" t="s">
        <v>26</v>
      </c>
      <c r="B11" s="74" t="s">
        <v>27</v>
      </c>
      <c r="C11" s="75" t="s">
        <v>28</v>
      </c>
      <c r="D11" s="75" t="s">
        <v>29</v>
      </c>
      <c r="E11" s="74" t="s">
        <v>30</v>
      </c>
      <c r="F11" s="76">
        <v>132000</v>
      </c>
      <c r="G11" s="77">
        <f>6950000/656</f>
        <v>10594.512195121952</v>
      </c>
      <c r="H11" s="77">
        <f>6950000/656</f>
        <v>10594.512195121952</v>
      </c>
      <c r="I11" s="78">
        <f>G11-H11</f>
        <v>0</v>
      </c>
      <c r="J11" s="76"/>
      <c r="K11" s="76">
        <v>2000</v>
      </c>
      <c r="L11" s="76">
        <f t="shared" ref="L11:L23" si="2">J11+K11</f>
        <v>2000</v>
      </c>
      <c r="M11" s="76">
        <f t="shared" ref="M11:M14" si="3">I11+L11</f>
        <v>2000</v>
      </c>
      <c r="N11" s="76"/>
      <c r="O11" s="76" t="s">
        <v>547</v>
      </c>
      <c r="P11" s="76">
        <v>3000</v>
      </c>
      <c r="Q11" s="76"/>
      <c r="R11" s="76"/>
      <c r="S11" s="102"/>
      <c r="T11" s="76"/>
      <c r="U11" s="76"/>
      <c r="V11" s="102"/>
      <c r="W11" s="76"/>
      <c r="X11" s="76"/>
      <c r="Y11" s="102"/>
      <c r="Z11" s="76"/>
      <c r="AA11" s="76"/>
      <c r="AB11" s="102"/>
      <c r="AC11" s="76" t="s">
        <v>499</v>
      </c>
      <c r="AD11" s="221"/>
      <c r="AE11" s="221"/>
      <c r="AF11" s="215"/>
      <c r="AG11" s="122" t="s">
        <v>548</v>
      </c>
    </row>
    <row r="12" spans="1:33" s="14" customFormat="1" ht="93.75" customHeight="1" thickBot="1" x14ac:dyDescent="0.35">
      <c r="A12" s="73" t="s">
        <v>31</v>
      </c>
      <c r="B12" s="74" t="s">
        <v>436</v>
      </c>
      <c r="C12" s="75" t="s">
        <v>32</v>
      </c>
      <c r="D12" s="75"/>
      <c r="E12" s="74" t="s">
        <v>33</v>
      </c>
      <c r="F12" s="76"/>
      <c r="G12" s="77">
        <f>65000000/656</f>
        <v>99085.365853658543</v>
      </c>
      <c r="H12" s="77">
        <f>65000000/656</f>
        <v>99085.365853658543</v>
      </c>
      <c r="I12" s="78">
        <f t="shared" ref="I12:I84" si="4">G12-H12</f>
        <v>0</v>
      </c>
      <c r="J12" s="76"/>
      <c r="K12" s="76">
        <v>45000</v>
      </c>
      <c r="L12" s="76">
        <f t="shared" si="2"/>
        <v>45000</v>
      </c>
      <c r="M12" s="76">
        <f t="shared" si="3"/>
        <v>45000</v>
      </c>
      <c r="N12" s="76"/>
      <c r="O12" s="76"/>
      <c r="P12" s="76">
        <v>20000</v>
      </c>
      <c r="Q12" s="76"/>
      <c r="R12" s="76"/>
      <c r="S12" s="76"/>
      <c r="T12" s="76"/>
      <c r="U12" s="76"/>
      <c r="V12" s="102"/>
      <c r="W12" s="76"/>
      <c r="X12" s="76"/>
      <c r="Y12" s="76"/>
      <c r="Z12" s="76"/>
      <c r="AA12" s="76"/>
      <c r="AB12" s="102"/>
      <c r="AC12" s="76" t="s">
        <v>501</v>
      </c>
      <c r="AD12" s="221"/>
      <c r="AE12" s="221"/>
      <c r="AF12" s="215"/>
      <c r="AG12" s="117" t="s">
        <v>554</v>
      </c>
    </row>
    <row r="13" spans="1:33" s="14" customFormat="1" ht="93.75" customHeight="1" thickBot="1" x14ac:dyDescent="0.35">
      <c r="A13" s="79" t="s">
        <v>35</v>
      </c>
      <c r="B13" s="62" t="s">
        <v>245</v>
      </c>
      <c r="C13" s="63" t="s">
        <v>36</v>
      </c>
      <c r="D13" s="63" t="s">
        <v>45</v>
      </c>
      <c r="E13" s="62" t="s">
        <v>37</v>
      </c>
      <c r="F13" s="12">
        <v>415560</v>
      </c>
      <c r="G13" s="15">
        <f>30890026*2/656</f>
        <v>94176.908536585368</v>
      </c>
      <c r="H13" s="15">
        <f>30890026*2/656</f>
        <v>94176.908536585368</v>
      </c>
      <c r="I13" s="64">
        <f t="shared" si="4"/>
        <v>0</v>
      </c>
      <c r="J13" s="12"/>
      <c r="K13" s="12">
        <v>80000</v>
      </c>
      <c r="L13" s="76">
        <f t="shared" si="2"/>
        <v>80000</v>
      </c>
      <c r="M13" s="12">
        <f>I13+L13</f>
        <v>80000</v>
      </c>
      <c r="N13" s="12">
        <v>316615</v>
      </c>
      <c r="O13" s="12" t="s">
        <v>312</v>
      </c>
      <c r="P13" s="12">
        <v>60000</v>
      </c>
      <c r="Q13" s="12"/>
      <c r="R13" s="12"/>
      <c r="S13" s="102"/>
      <c r="T13" s="12"/>
      <c r="U13" s="12"/>
      <c r="V13" s="102"/>
      <c r="W13" s="12"/>
      <c r="X13" s="12"/>
      <c r="Y13" s="102"/>
      <c r="Z13" s="12"/>
      <c r="AA13" s="12"/>
      <c r="AB13" s="102"/>
      <c r="AC13" s="76" t="s">
        <v>499</v>
      </c>
      <c r="AD13" s="221"/>
      <c r="AE13" s="221"/>
      <c r="AF13" s="215"/>
      <c r="AG13" s="117" t="s">
        <v>549</v>
      </c>
    </row>
    <row r="14" spans="1:33" s="14" customFormat="1" ht="93.75" customHeight="1" thickBot="1" x14ac:dyDescent="0.35">
      <c r="A14" s="79" t="s">
        <v>483</v>
      </c>
      <c r="B14" s="62" t="s">
        <v>484</v>
      </c>
      <c r="C14" s="63" t="s">
        <v>39</v>
      </c>
      <c r="D14" s="63" t="s">
        <v>45</v>
      </c>
      <c r="E14" s="62" t="s">
        <v>40</v>
      </c>
      <c r="F14" s="12"/>
      <c r="G14" s="15">
        <f>13720*2</f>
        <v>27440</v>
      </c>
      <c r="H14" s="15">
        <f>13720*2</f>
        <v>27440</v>
      </c>
      <c r="I14" s="64">
        <f t="shared" si="4"/>
        <v>0</v>
      </c>
      <c r="J14" s="12"/>
      <c r="K14" s="12">
        <f>(15*900000)/656</f>
        <v>20579.268292682926</v>
      </c>
      <c r="L14" s="76">
        <f t="shared" si="2"/>
        <v>20579.268292682926</v>
      </c>
      <c r="M14" s="12">
        <f t="shared" si="3"/>
        <v>20579.268292682926</v>
      </c>
      <c r="N14" s="12"/>
      <c r="O14" s="12"/>
      <c r="P14" s="12">
        <v>10000</v>
      </c>
      <c r="Q14" s="102"/>
      <c r="R14" s="12"/>
      <c r="S14" s="12"/>
      <c r="T14" s="12"/>
      <c r="U14" s="12"/>
      <c r="V14" s="12"/>
      <c r="W14" s="12"/>
      <c r="X14" s="102"/>
      <c r="Y14" s="12"/>
      <c r="Z14" s="12"/>
      <c r="AA14" s="12"/>
      <c r="AB14" s="12"/>
      <c r="AC14" s="76" t="s">
        <v>499</v>
      </c>
      <c r="AD14" s="221"/>
      <c r="AE14" s="221"/>
      <c r="AF14" s="215"/>
      <c r="AG14" s="117" t="s">
        <v>565</v>
      </c>
    </row>
    <row r="15" spans="1:33" s="14" customFormat="1" ht="93.75" customHeight="1" thickBot="1" x14ac:dyDescent="0.35">
      <c r="A15" s="79" t="s">
        <v>41</v>
      </c>
      <c r="B15" s="62" t="s">
        <v>246</v>
      </c>
      <c r="C15" s="63" t="s">
        <v>42</v>
      </c>
      <c r="D15" s="63" t="s">
        <v>45</v>
      </c>
      <c r="E15" s="62" t="s">
        <v>247</v>
      </c>
      <c r="F15" s="12">
        <v>27580</v>
      </c>
      <c r="G15" s="15">
        <f>850000*2/656</f>
        <v>2591.4634146341464</v>
      </c>
      <c r="H15" s="15">
        <f>850000*2/656</f>
        <v>2591.4634146341464</v>
      </c>
      <c r="I15" s="64">
        <f t="shared" si="4"/>
        <v>0</v>
      </c>
      <c r="J15" s="12"/>
      <c r="K15" s="12">
        <v>1524.4901723741041</v>
      </c>
      <c r="L15" s="76">
        <f t="shared" si="2"/>
        <v>1524.4901723741041</v>
      </c>
      <c r="M15" s="12">
        <f>I15+L15</f>
        <v>1524.4901723741041</v>
      </c>
      <c r="N15" s="12">
        <v>37750</v>
      </c>
      <c r="O15" s="12" t="s">
        <v>43</v>
      </c>
      <c r="P15" s="12">
        <v>1000</v>
      </c>
      <c r="Q15" s="12"/>
      <c r="R15" s="12"/>
      <c r="S15" s="12"/>
      <c r="T15" s="102"/>
      <c r="U15" s="12"/>
      <c r="V15" s="12"/>
      <c r="W15" s="12"/>
      <c r="X15" s="12"/>
      <c r="Y15" s="12"/>
      <c r="Z15" s="102"/>
      <c r="AA15" s="12"/>
      <c r="AB15" s="12"/>
      <c r="AC15" s="76" t="s">
        <v>500</v>
      </c>
      <c r="AD15" s="221"/>
      <c r="AE15" s="221"/>
      <c r="AF15" s="215"/>
      <c r="AG15" s="117" t="s">
        <v>555</v>
      </c>
    </row>
    <row r="16" spans="1:33" s="14" customFormat="1" ht="93.75" customHeight="1" thickBot="1" x14ac:dyDescent="0.35">
      <c r="A16" s="79" t="s">
        <v>44</v>
      </c>
      <c r="B16" s="62" t="s">
        <v>486</v>
      </c>
      <c r="C16" s="63" t="s">
        <v>485</v>
      </c>
      <c r="D16" s="63" t="s">
        <v>45</v>
      </c>
      <c r="E16" s="62" t="s">
        <v>489</v>
      </c>
      <c r="F16" s="12"/>
      <c r="G16" s="15">
        <f>25*900000/656</f>
        <v>34298.780487804877</v>
      </c>
      <c r="H16" s="15">
        <f>25*900000/656</f>
        <v>34298.780487804877</v>
      </c>
      <c r="I16" s="64">
        <f t="shared" si="4"/>
        <v>0</v>
      </c>
      <c r="J16" s="12"/>
      <c r="K16" s="12">
        <f>25*300000/656</f>
        <v>11432.926829268292</v>
      </c>
      <c r="L16" s="76">
        <f t="shared" si="2"/>
        <v>11432.926829268292</v>
      </c>
      <c r="M16" s="12">
        <f t="shared" ref="M16:M76" si="5">I16+L16</f>
        <v>11432.926829268292</v>
      </c>
      <c r="N16" s="12"/>
      <c r="O16" s="12"/>
      <c r="P16" s="12">
        <v>10000</v>
      </c>
      <c r="Q16" s="12"/>
      <c r="R16" s="12"/>
      <c r="S16" s="12"/>
      <c r="T16" s="12"/>
      <c r="U16" s="12"/>
      <c r="V16" s="12"/>
      <c r="W16" s="102"/>
      <c r="X16" s="102"/>
      <c r="Y16" s="102"/>
      <c r="Z16" s="102"/>
      <c r="AA16" s="102"/>
      <c r="AB16" s="102"/>
      <c r="AC16" s="76" t="s">
        <v>502</v>
      </c>
      <c r="AD16" s="221"/>
      <c r="AE16" s="221"/>
      <c r="AF16" s="215"/>
      <c r="AG16" s="117" t="s">
        <v>556</v>
      </c>
    </row>
    <row r="17" spans="1:33" s="14" customFormat="1" ht="93.75" customHeight="1" thickBot="1" x14ac:dyDescent="0.35">
      <c r="A17" s="79" t="s">
        <v>46</v>
      </c>
      <c r="B17" s="62" t="s">
        <v>248</v>
      </c>
      <c r="C17" s="63" t="s">
        <v>47</v>
      </c>
      <c r="D17" s="63"/>
      <c r="E17" s="62" t="s">
        <v>491</v>
      </c>
      <c r="F17" s="12"/>
      <c r="G17" s="15">
        <v>28584.190732014398</v>
      </c>
      <c r="H17" s="15">
        <v>28584.190732014398</v>
      </c>
      <c r="I17" s="64">
        <f t="shared" si="4"/>
        <v>0</v>
      </c>
      <c r="J17" s="12"/>
      <c r="K17" s="12">
        <v>48000</v>
      </c>
      <c r="L17" s="76">
        <f t="shared" si="2"/>
        <v>48000</v>
      </c>
      <c r="M17" s="12">
        <f t="shared" si="5"/>
        <v>48000</v>
      </c>
      <c r="N17" s="12"/>
      <c r="O17" s="12"/>
      <c r="P17" s="12"/>
      <c r="Q17" s="12"/>
      <c r="R17" s="12"/>
      <c r="S17" s="102"/>
      <c r="T17" s="12"/>
      <c r="U17" s="12"/>
      <c r="V17" s="102"/>
      <c r="W17" s="12"/>
      <c r="X17" s="12"/>
      <c r="Y17" s="102"/>
      <c r="Z17" s="12"/>
      <c r="AA17" s="12"/>
      <c r="AB17" s="102"/>
      <c r="AC17" s="12" t="s">
        <v>503</v>
      </c>
      <c r="AD17" s="222"/>
      <c r="AE17" s="222"/>
      <c r="AF17" s="12"/>
      <c r="AG17" s="122" t="s">
        <v>550</v>
      </c>
    </row>
    <row r="18" spans="1:33" s="14" customFormat="1" ht="62.5" thickBot="1" x14ac:dyDescent="0.35">
      <c r="A18" s="79" t="s">
        <v>48</v>
      </c>
      <c r="B18" s="62" t="s">
        <v>351</v>
      </c>
      <c r="C18" s="63" t="s">
        <v>49</v>
      </c>
      <c r="D18" s="63" t="s">
        <v>50</v>
      </c>
      <c r="E18" s="62" t="s">
        <v>51</v>
      </c>
      <c r="F18" s="12"/>
      <c r="G18" s="15">
        <f>25200000/656</f>
        <v>38414.634146341465</v>
      </c>
      <c r="H18" s="15">
        <f>25200000/656</f>
        <v>38414.634146341465</v>
      </c>
      <c r="I18" s="64">
        <f t="shared" si="4"/>
        <v>0</v>
      </c>
      <c r="J18" s="12">
        <v>3000</v>
      </c>
      <c r="K18" s="12">
        <v>0</v>
      </c>
      <c r="L18" s="76">
        <f t="shared" si="2"/>
        <v>3000</v>
      </c>
      <c r="M18" s="12">
        <f t="shared" si="5"/>
        <v>3000</v>
      </c>
      <c r="N18" s="12"/>
      <c r="O18" s="12"/>
      <c r="P18" s="12">
        <v>2000</v>
      </c>
      <c r="Q18" s="12"/>
      <c r="R18" s="12"/>
      <c r="S18" s="12"/>
      <c r="T18" s="12"/>
      <c r="U18" s="12"/>
      <c r="V18" s="12"/>
      <c r="W18" s="12"/>
      <c r="X18" s="12"/>
      <c r="Y18" s="12"/>
      <c r="Z18" s="102"/>
      <c r="AA18" s="102"/>
      <c r="AB18" s="12"/>
      <c r="AC18" s="12" t="s">
        <v>502</v>
      </c>
      <c r="AD18" s="222"/>
      <c r="AE18" s="222"/>
      <c r="AF18" s="12"/>
      <c r="AG18" s="117"/>
    </row>
    <row r="19" spans="1:33" s="14" customFormat="1" ht="78" thickBot="1" x14ac:dyDescent="0.35">
      <c r="A19" s="79" t="s">
        <v>52</v>
      </c>
      <c r="B19" s="62" t="s">
        <v>53</v>
      </c>
      <c r="C19" s="63" t="s">
        <v>54</v>
      </c>
      <c r="D19" s="63" t="s">
        <v>50</v>
      </c>
      <c r="E19" s="62" t="s">
        <v>55</v>
      </c>
      <c r="F19" s="12"/>
      <c r="G19" s="15"/>
      <c r="H19" s="15"/>
      <c r="I19" s="64">
        <f t="shared" si="4"/>
        <v>0</v>
      </c>
      <c r="J19" s="12">
        <v>2168.2823721676882</v>
      </c>
      <c r="K19" s="12"/>
      <c r="L19" s="76">
        <f t="shared" si="2"/>
        <v>2168.2823721676882</v>
      </c>
      <c r="M19" s="12">
        <f t="shared" si="5"/>
        <v>2168.2823721676882</v>
      </c>
      <c r="N19" s="12"/>
      <c r="O19" s="12"/>
      <c r="P19" s="12">
        <v>2000</v>
      </c>
      <c r="Q19" s="12"/>
      <c r="R19" s="12"/>
      <c r="S19" s="102"/>
      <c r="T19" s="12"/>
      <c r="U19" s="12"/>
      <c r="V19" s="12"/>
      <c r="W19" s="12"/>
      <c r="X19" s="12"/>
      <c r="Y19" s="12"/>
      <c r="Z19" s="12"/>
      <c r="AA19" s="12"/>
      <c r="AB19" s="12"/>
      <c r="AC19" s="12" t="s">
        <v>504</v>
      </c>
      <c r="AD19" s="222"/>
      <c r="AE19" s="222"/>
      <c r="AF19" s="12"/>
      <c r="AG19" s="117" t="s">
        <v>487</v>
      </c>
    </row>
    <row r="20" spans="1:33" s="14" customFormat="1" ht="78" thickBot="1" x14ac:dyDescent="0.35">
      <c r="A20" s="79" t="s">
        <v>56</v>
      </c>
      <c r="B20" s="62" t="s">
        <v>437</v>
      </c>
      <c r="C20" s="63" t="s">
        <v>57</v>
      </c>
      <c r="D20" s="63" t="s">
        <v>50</v>
      </c>
      <c r="E20" s="62" t="s">
        <v>58</v>
      </c>
      <c r="F20" s="12"/>
      <c r="G20" s="15">
        <v>10000</v>
      </c>
      <c r="H20" s="15">
        <v>10000</v>
      </c>
      <c r="I20" s="64">
        <f t="shared" si="4"/>
        <v>0</v>
      </c>
      <c r="J20" s="12"/>
      <c r="K20" s="12">
        <v>5000</v>
      </c>
      <c r="L20" s="76">
        <f t="shared" si="2"/>
        <v>5000</v>
      </c>
      <c r="M20" s="12">
        <f t="shared" si="5"/>
        <v>5000</v>
      </c>
      <c r="N20" s="12"/>
      <c r="O20" s="12"/>
      <c r="P20" s="12"/>
      <c r="Q20" s="12"/>
      <c r="R20" s="12"/>
      <c r="S20" s="12"/>
      <c r="T20" s="12"/>
      <c r="U20" s="12"/>
      <c r="V20" s="12"/>
      <c r="W20" s="102"/>
      <c r="X20" s="102"/>
      <c r="Y20" s="12"/>
      <c r="Z20" s="12"/>
      <c r="AA20" s="12"/>
      <c r="AB20" s="12"/>
      <c r="AC20" s="12" t="s">
        <v>505</v>
      </c>
      <c r="AD20" s="222"/>
      <c r="AE20" s="222"/>
      <c r="AF20" s="12"/>
      <c r="AG20" s="117"/>
    </row>
    <row r="21" spans="1:33" s="14" customFormat="1" ht="47" thickBot="1" x14ac:dyDescent="0.35">
      <c r="A21" s="79" t="s">
        <v>116</v>
      </c>
      <c r="B21" s="62" t="s">
        <v>435</v>
      </c>
      <c r="C21" s="63"/>
      <c r="D21" s="63"/>
      <c r="E21" s="62"/>
      <c r="F21" s="12"/>
      <c r="G21" s="15"/>
      <c r="H21" s="15"/>
      <c r="I21" s="64"/>
      <c r="J21" s="12"/>
      <c r="K21" s="12">
        <v>3000</v>
      </c>
      <c r="L21" s="76">
        <f t="shared" si="2"/>
        <v>3000</v>
      </c>
      <c r="M21" s="12">
        <f>I21+L21</f>
        <v>3000</v>
      </c>
      <c r="N21" s="12"/>
      <c r="O21" s="12"/>
      <c r="P21" s="12">
        <v>1000</v>
      </c>
      <c r="Q21" s="12"/>
      <c r="R21" s="12"/>
      <c r="S21" s="102"/>
      <c r="T21" s="12"/>
      <c r="U21" s="12"/>
      <c r="V21" s="12"/>
      <c r="W21" s="12"/>
      <c r="X21" s="12"/>
      <c r="Y21" s="12"/>
      <c r="Z21" s="12"/>
      <c r="AA21" s="12"/>
      <c r="AB21" s="12"/>
      <c r="AC21" s="12" t="s">
        <v>504</v>
      </c>
      <c r="AD21" s="222"/>
      <c r="AE21" s="222"/>
      <c r="AF21" s="12"/>
      <c r="AG21" s="117"/>
    </row>
    <row r="22" spans="1:33" s="14" customFormat="1" ht="47" thickBot="1" x14ac:dyDescent="0.35">
      <c r="A22" s="79" t="s">
        <v>120</v>
      </c>
      <c r="B22" s="62" t="s">
        <v>414</v>
      </c>
      <c r="C22" s="63" t="s">
        <v>492</v>
      </c>
      <c r="D22" s="63"/>
      <c r="E22" s="62"/>
      <c r="F22" s="12"/>
      <c r="G22" s="15"/>
      <c r="H22" s="15"/>
      <c r="I22" s="64"/>
      <c r="J22" s="12"/>
      <c r="K22" s="12">
        <v>25000</v>
      </c>
      <c r="L22" s="76">
        <f t="shared" si="2"/>
        <v>25000</v>
      </c>
      <c r="M22" s="12">
        <f t="shared" si="5"/>
        <v>25000</v>
      </c>
      <c r="N22" s="12"/>
      <c r="O22" s="12"/>
      <c r="P22" s="12"/>
      <c r="Q22" s="12"/>
      <c r="R22" s="12"/>
      <c r="S22" s="102"/>
      <c r="T22" s="102"/>
      <c r="U22" s="102"/>
      <c r="V22" s="102"/>
      <c r="W22" s="102"/>
      <c r="X22" s="102"/>
      <c r="Y22" s="102"/>
      <c r="Z22" s="102"/>
      <c r="AA22" s="102"/>
      <c r="AB22" s="102"/>
      <c r="AC22" s="12" t="s">
        <v>506</v>
      </c>
      <c r="AD22" s="222"/>
      <c r="AE22" s="222"/>
      <c r="AF22" s="12"/>
      <c r="AG22" s="117"/>
    </row>
    <row r="23" spans="1:33" s="14" customFormat="1" ht="46.5" x14ac:dyDescent="0.3">
      <c r="A23" s="79" t="s">
        <v>123</v>
      </c>
      <c r="B23" s="62" t="s">
        <v>490</v>
      </c>
      <c r="C23" s="63" t="s">
        <v>493</v>
      </c>
      <c r="D23" s="63"/>
      <c r="E23" s="62"/>
      <c r="F23" s="12"/>
      <c r="G23" s="15"/>
      <c r="H23" s="15"/>
      <c r="I23" s="64"/>
      <c r="J23" s="12"/>
      <c r="K23" s="12">
        <v>3500</v>
      </c>
      <c r="L23" s="76">
        <f t="shared" si="2"/>
        <v>3500</v>
      </c>
      <c r="M23" s="12">
        <f>I23+L23</f>
        <v>3500</v>
      </c>
      <c r="N23" s="12"/>
      <c r="O23" s="12"/>
      <c r="P23" s="12"/>
      <c r="Q23" s="12"/>
      <c r="R23" s="12"/>
      <c r="S23" s="12"/>
      <c r="T23" s="12"/>
      <c r="U23" s="12"/>
      <c r="V23" s="12"/>
      <c r="W23" s="102"/>
      <c r="X23" s="102"/>
      <c r="Y23" s="102"/>
      <c r="Z23" s="12"/>
      <c r="AA23" s="12"/>
      <c r="AB23" s="12"/>
      <c r="AC23" s="12" t="s">
        <v>507</v>
      </c>
      <c r="AD23" s="222"/>
      <c r="AE23" s="222"/>
      <c r="AF23" s="12"/>
      <c r="AG23" s="123"/>
    </row>
    <row r="24" spans="1:33" s="3" customFormat="1" ht="16" thickBot="1" x14ac:dyDescent="0.4">
      <c r="A24" s="80" t="s">
        <v>59</v>
      </c>
      <c r="B24" s="65"/>
      <c r="C24" s="66"/>
      <c r="D24" s="67"/>
      <c r="E24" s="68"/>
      <c r="F24" s="95">
        <f>SUM(F25:F26)</f>
        <v>0</v>
      </c>
      <c r="G24" s="95">
        <f t="shared" ref="G24:P24" si="6">SUM(G25:G26)</f>
        <v>7228.4463768204323</v>
      </c>
      <c r="H24" s="95">
        <f t="shared" si="6"/>
        <v>7228.4463768204323</v>
      </c>
      <c r="I24" s="95">
        <f t="shared" si="6"/>
        <v>0</v>
      </c>
      <c r="J24" s="95">
        <f t="shared" si="6"/>
        <v>5000</v>
      </c>
      <c r="K24" s="95">
        <f t="shared" si="6"/>
        <v>5000</v>
      </c>
      <c r="L24" s="95">
        <f t="shared" si="6"/>
        <v>10000</v>
      </c>
      <c r="M24" s="95">
        <f t="shared" si="6"/>
        <v>10000</v>
      </c>
      <c r="N24" s="95">
        <f t="shared" si="6"/>
        <v>0</v>
      </c>
      <c r="O24" s="95">
        <f t="shared" si="6"/>
        <v>0</v>
      </c>
      <c r="P24" s="95">
        <f t="shared" si="6"/>
        <v>4000</v>
      </c>
      <c r="Q24" s="95"/>
      <c r="R24" s="95"/>
      <c r="S24" s="95"/>
      <c r="T24" s="95"/>
      <c r="U24" s="95"/>
      <c r="V24" s="95"/>
      <c r="W24" s="95"/>
      <c r="X24" s="95"/>
      <c r="Y24" s="95"/>
      <c r="Z24" s="95"/>
      <c r="AA24" s="95"/>
      <c r="AB24" s="95"/>
      <c r="AC24" s="95"/>
      <c r="AD24" s="220"/>
      <c r="AE24" s="220"/>
      <c r="AF24" s="95"/>
      <c r="AG24" s="117"/>
    </row>
    <row r="25" spans="1:33" s="14" customFormat="1" ht="62.5" thickBot="1" x14ac:dyDescent="0.35">
      <c r="A25" s="79" t="s">
        <v>26</v>
      </c>
      <c r="B25" s="62" t="s">
        <v>488</v>
      </c>
      <c r="C25" s="63" t="s">
        <v>60</v>
      </c>
      <c r="D25" s="63" t="s">
        <v>61</v>
      </c>
      <c r="E25" s="62" t="s">
        <v>62</v>
      </c>
      <c r="F25" s="12"/>
      <c r="G25" s="15"/>
      <c r="H25" s="11"/>
      <c r="I25" s="64">
        <f t="shared" si="4"/>
        <v>0</v>
      </c>
      <c r="J25" s="12">
        <v>5000</v>
      </c>
      <c r="K25" s="12"/>
      <c r="L25" s="12">
        <f>J25+K25</f>
        <v>5000</v>
      </c>
      <c r="M25" s="12">
        <f t="shared" si="5"/>
        <v>5000</v>
      </c>
      <c r="N25" s="12"/>
      <c r="O25" s="53"/>
      <c r="P25" s="12">
        <v>2000</v>
      </c>
      <c r="Q25" s="12"/>
      <c r="R25" s="12"/>
      <c r="S25" s="12"/>
      <c r="T25" s="12"/>
      <c r="U25" s="12"/>
      <c r="V25" s="12"/>
      <c r="W25" s="102"/>
      <c r="X25" s="102"/>
      <c r="Y25" s="12"/>
      <c r="Z25" s="12"/>
      <c r="AA25" s="12"/>
      <c r="AB25" s="12"/>
      <c r="AC25" s="12" t="s">
        <v>504</v>
      </c>
      <c r="AD25" s="222"/>
      <c r="AE25" s="222"/>
      <c r="AF25" s="12"/>
      <c r="AG25" s="117"/>
    </row>
    <row r="26" spans="1:33" s="14" customFormat="1" ht="102" customHeight="1" x14ac:dyDescent="0.3">
      <c r="A26" s="79" t="s">
        <v>31</v>
      </c>
      <c r="B26" s="62" t="s">
        <v>63</v>
      </c>
      <c r="C26" s="63" t="s">
        <v>64</v>
      </c>
      <c r="D26" s="63" t="s">
        <v>65</v>
      </c>
      <c r="E26" s="62" t="s">
        <v>66</v>
      </c>
      <c r="F26" s="12"/>
      <c r="G26" s="12">
        <v>7228.4463768204323</v>
      </c>
      <c r="H26" s="12">
        <v>7228.4463768204323</v>
      </c>
      <c r="I26" s="64">
        <f t="shared" si="4"/>
        <v>0</v>
      </c>
      <c r="J26" s="12">
        <v>0</v>
      </c>
      <c r="K26" s="12">
        <v>5000</v>
      </c>
      <c r="L26" s="12">
        <f>J26+K26</f>
        <v>5000</v>
      </c>
      <c r="M26" s="12">
        <f t="shared" si="5"/>
        <v>5000</v>
      </c>
      <c r="N26" s="12"/>
      <c r="O26" s="12"/>
      <c r="P26" s="12">
        <v>2000</v>
      </c>
      <c r="Q26" s="12"/>
      <c r="R26" s="12"/>
      <c r="S26" s="12"/>
      <c r="T26" s="12"/>
      <c r="U26" s="12"/>
      <c r="V26" s="102"/>
      <c r="W26" s="102"/>
      <c r="X26" s="12"/>
      <c r="Y26" s="12"/>
      <c r="Z26" s="12"/>
      <c r="AA26" s="12"/>
      <c r="AB26" s="12"/>
      <c r="AC26" s="12" t="s">
        <v>508</v>
      </c>
      <c r="AD26" s="222"/>
      <c r="AE26" s="222"/>
      <c r="AF26" s="12"/>
      <c r="AG26" s="117"/>
    </row>
    <row r="27" spans="1:33" s="3" customFormat="1" ht="16" thickBot="1" x14ac:dyDescent="0.4">
      <c r="A27" s="80" t="s">
        <v>67</v>
      </c>
      <c r="B27" s="65"/>
      <c r="C27" s="66"/>
      <c r="D27" s="67"/>
      <c r="E27" s="68"/>
      <c r="F27" s="95">
        <f t="shared" ref="F27:P27" si="7">SUM(F28:F33)</f>
        <v>0</v>
      </c>
      <c r="G27" s="95">
        <f t="shared" si="7"/>
        <v>75048</v>
      </c>
      <c r="H27" s="95">
        <f t="shared" si="7"/>
        <v>75048</v>
      </c>
      <c r="I27" s="95">
        <f t="shared" si="7"/>
        <v>0</v>
      </c>
      <c r="J27" s="95">
        <f t="shared" si="7"/>
        <v>22195.921378992833</v>
      </c>
      <c r="K27" s="95">
        <f t="shared" si="7"/>
        <v>35000</v>
      </c>
      <c r="L27" s="95">
        <f t="shared" si="7"/>
        <v>57195.921378992833</v>
      </c>
      <c r="M27" s="95">
        <f t="shared" si="7"/>
        <v>57195.921378992833</v>
      </c>
      <c r="N27" s="95">
        <f t="shared" si="7"/>
        <v>0</v>
      </c>
      <c r="O27" s="95">
        <f t="shared" si="7"/>
        <v>0</v>
      </c>
      <c r="P27" s="95">
        <f t="shared" si="7"/>
        <v>33000</v>
      </c>
      <c r="Q27" s="95"/>
      <c r="R27" s="95"/>
      <c r="S27" s="95"/>
      <c r="T27" s="95"/>
      <c r="U27" s="95"/>
      <c r="V27" s="95"/>
      <c r="W27" s="95"/>
      <c r="X27" s="95"/>
      <c r="Y27" s="95"/>
      <c r="Z27" s="95"/>
      <c r="AA27" s="95"/>
      <c r="AB27" s="95"/>
      <c r="AC27" s="95"/>
      <c r="AD27" s="220"/>
      <c r="AE27" s="220"/>
      <c r="AF27" s="95"/>
      <c r="AG27" s="117"/>
    </row>
    <row r="28" spans="1:33" s="14" customFormat="1" ht="62.5" thickBot="1" x14ac:dyDescent="0.35">
      <c r="A28" s="79" t="s">
        <v>26</v>
      </c>
      <c r="B28" s="62" t="s">
        <v>68</v>
      </c>
      <c r="C28" s="63" t="s">
        <v>64</v>
      </c>
      <c r="D28" s="63" t="s">
        <v>69</v>
      </c>
      <c r="E28" s="62" t="s">
        <v>70</v>
      </c>
      <c r="F28" s="12"/>
      <c r="G28" s="12"/>
      <c r="H28" s="12"/>
      <c r="I28" s="64">
        <f t="shared" si="4"/>
        <v>0</v>
      </c>
      <c r="J28" s="12">
        <v>12195.921378992831</v>
      </c>
      <c r="K28" s="12"/>
      <c r="L28" s="12">
        <f t="shared" ref="L28:L33" si="8">J28+K28</f>
        <v>12195.921378992831</v>
      </c>
      <c r="M28" s="12">
        <f t="shared" si="5"/>
        <v>12195.921378992831</v>
      </c>
      <c r="N28" s="12"/>
      <c r="O28" s="12"/>
      <c r="P28" s="12">
        <v>10000</v>
      </c>
      <c r="Q28" s="12"/>
      <c r="R28" s="12"/>
      <c r="S28" s="12"/>
      <c r="T28" s="12"/>
      <c r="U28" s="12"/>
      <c r="V28" s="102"/>
      <c r="W28" s="102"/>
      <c r="X28" s="12"/>
      <c r="Y28" s="12"/>
      <c r="Z28" s="12"/>
      <c r="AA28" s="12"/>
      <c r="AB28" s="12"/>
      <c r="AC28" s="12" t="s">
        <v>509</v>
      </c>
      <c r="AD28" s="222"/>
      <c r="AE28" s="222"/>
      <c r="AF28" s="12"/>
      <c r="AG28" s="117"/>
    </row>
    <row r="29" spans="1:33" s="14" customFormat="1" ht="78" thickBot="1" x14ac:dyDescent="0.35">
      <c r="A29" s="79" t="s">
        <v>31</v>
      </c>
      <c r="B29" s="62" t="s">
        <v>438</v>
      </c>
      <c r="C29" s="63" t="s">
        <v>71</v>
      </c>
      <c r="D29" s="63" t="s">
        <v>61</v>
      </c>
      <c r="E29" s="62" t="s">
        <v>439</v>
      </c>
      <c r="F29" s="12"/>
      <c r="G29" s="12"/>
      <c r="H29" s="12"/>
      <c r="I29" s="64">
        <f t="shared" si="4"/>
        <v>0</v>
      </c>
      <c r="J29" s="12">
        <v>5000</v>
      </c>
      <c r="K29" s="12"/>
      <c r="L29" s="12">
        <f t="shared" si="8"/>
        <v>5000</v>
      </c>
      <c r="M29" s="12">
        <f t="shared" si="5"/>
        <v>5000</v>
      </c>
      <c r="N29" s="12"/>
      <c r="O29" s="12"/>
      <c r="P29" s="12">
        <v>3000</v>
      </c>
      <c r="Q29" s="12"/>
      <c r="R29" s="12"/>
      <c r="S29" s="12"/>
      <c r="T29" s="12"/>
      <c r="U29" s="12"/>
      <c r="V29" s="12"/>
      <c r="W29" s="12"/>
      <c r="X29" s="12"/>
      <c r="Y29" s="12"/>
      <c r="Z29" s="102"/>
      <c r="AA29" s="12"/>
      <c r="AB29" s="12"/>
      <c r="AC29" s="12" t="s">
        <v>510</v>
      </c>
      <c r="AD29" s="222"/>
      <c r="AE29" s="222"/>
      <c r="AF29" s="12"/>
      <c r="AG29" s="117"/>
    </row>
    <row r="30" spans="1:33" s="14" customFormat="1" ht="78" thickBot="1" x14ac:dyDescent="0.35">
      <c r="A30" s="79" t="s">
        <v>35</v>
      </c>
      <c r="B30" s="62" t="s">
        <v>80</v>
      </c>
      <c r="C30" s="63" t="s">
        <v>81</v>
      </c>
      <c r="D30" s="63" t="s">
        <v>82</v>
      </c>
      <c r="E30" s="62" t="s">
        <v>83</v>
      </c>
      <c r="F30" s="12"/>
      <c r="G30" s="12">
        <v>16769</v>
      </c>
      <c r="H30" s="12">
        <v>16769</v>
      </c>
      <c r="I30" s="64">
        <f t="shared" si="4"/>
        <v>0</v>
      </c>
      <c r="J30" s="12"/>
      <c r="K30" s="12">
        <v>10000</v>
      </c>
      <c r="L30" s="12">
        <f t="shared" si="8"/>
        <v>10000</v>
      </c>
      <c r="M30" s="12">
        <f t="shared" si="5"/>
        <v>10000</v>
      </c>
      <c r="N30" s="12"/>
      <c r="O30" s="12"/>
      <c r="P30" s="12">
        <v>10000</v>
      </c>
      <c r="Q30" s="12"/>
      <c r="R30" s="12"/>
      <c r="S30" s="102"/>
      <c r="T30" s="12"/>
      <c r="U30" s="12"/>
      <c r="V30" s="12"/>
      <c r="W30" s="12"/>
      <c r="X30" s="12"/>
      <c r="Y30" s="12"/>
      <c r="Z30" s="12"/>
      <c r="AA30" s="12"/>
      <c r="AB30" s="12"/>
      <c r="AC30" s="12" t="s">
        <v>510</v>
      </c>
      <c r="AD30" s="222"/>
      <c r="AE30" s="222"/>
      <c r="AF30" s="12"/>
      <c r="AG30" s="117"/>
    </row>
    <row r="31" spans="1:33" s="14" customFormat="1" ht="62.5" thickBot="1" x14ac:dyDescent="0.35">
      <c r="A31" s="79" t="s">
        <v>38</v>
      </c>
      <c r="B31" s="62" t="s">
        <v>465</v>
      </c>
      <c r="C31" s="63" t="s">
        <v>257</v>
      </c>
      <c r="D31" s="63" t="s">
        <v>61</v>
      </c>
      <c r="E31" s="62" t="s">
        <v>85</v>
      </c>
      <c r="F31" s="12"/>
      <c r="G31" s="12">
        <v>30000</v>
      </c>
      <c r="H31" s="12">
        <v>30000</v>
      </c>
      <c r="I31" s="64">
        <f t="shared" si="4"/>
        <v>0</v>
      </c>
      <c r="J31" s="12"/>
      <c r="K31" s="12">
        <v>15000</v>
      </c>
      <c r="L31" s="12">
        <f t="shared" si="8"/>
        <v>15000</v>
      </c>
      <c r="M31" s="12">
        <f t="shared" si="5"/>
        <v>15000</v>
      </c>
      <c r="N31" s="12"/>
      <c r="O31" s="12"/>
      <c r="P31" s="12">
        <v>10000</v>
      </c>
      <c r="Q31" s="12"/>
      <c r="R31" s="12"/>
      <c r="S31" s="12"/>
      <c r="T31" s="12"/>
      <c r="U31" s="12"/>
      <c r="V31" s="12"/>
      <c r="W31" s="12"/>
      <c r="X31" s="12"/>
      <c r="Y31" s="12"/>
      <c r="Z31" s="102"/>
      <c r="AA31" s="12"/>
      <c r="AB31" s="12"/>
      <c r="AC31" s="12" t="s">
        <v>510</v>
      </c>
      <c r="AD31" s="222"/>
      <c r="AE31" s="222"/>
      <c r="AF31" s="12"/>
      <c r="AG31" s="117" t="s">
        <v>566</v>
      </c>
    </row>
    <row r="32" spans="1:33" s="14" customFormat="1" ht="124.5" thickBot="1" x14ac:dyDescent="0.35">
      <c r="A32" s="79" t="s">
        <v>41</v>
      </c>
      <c r="B32" s="62" t="s">
        <v>146</v>
      </c>
      <c r="C32" s="63" t="s">
        <v>147</v>
      </c>
      <c r="D32" s="63" t="s">
        <v>374</v>
      </c>
      <c r="E32" s="62" t="s">
        <v>148</v>
      </c>
      <c r="F32" s="12"/>
      <c r="G32" s="12">
        <v>28279</v>
      </c>
      <c r="H32" s="12">
        <v>28279</v>
      </c>
      <c r="I32" s="64">
        <f t="shared" si="4"/>
        <v>0</v>
      </c>
      <c r="J32" s="12"/>
      <c r="K32" s="12">
        <v>10000</v>
      </c>
      <c r="L32" s="12">
        <f t="shared" si="8"/>
        <v>10000</v>
      </c>
      <c r="M32" s="12">
        <f t="shared" si="5"/>
        <v>10000</v>
      </c>
      <c r="N32" s="12"/>
      <c r="O32" s="12"/>
      <c r="P32" s="12"/>
      <c r="Q32" s="12"/>
      <c r="R32" s="12"/>
      <c r="S32" s="12"/>
      <c r="T32" s="12"/>
      <c r="U32" s="12"/>
      <c r="V32" s="12"/>
      <c r="W32" s="12"/>
      <c r="X32" s="12"/>
      <c r="Y32" s="102"/>
      <c r="Z32" s="12"/>
      <c r="AA32" s="12"/>
      <c r="AB32" s="12"/>
      <c r="AC32" s="12" t="s">
        <v>510</v>
      </c>
      <c r="AD32" s="222"/>
      <c r="AE32" s="222"/>
      <c r="AF32" s="12"/>
      <c r="AG32" s="117"/>
    </row>
    <row r="33" spans="1:248" s="14" customFormat="1" ht="46.5" x14ac:dyDescent="0.3">
      <c r="A33" s="79" t="s">
        <v>95</v>
      </c>
      <c r="B33" s="62" t="s">
        <v>321</v>
      </c>
      <c r="C33" s="63" t="s">
        <v>372</v>
      </c>
      <c r="D33" s="63" t="s">
        <v>373</v>
      </c>
      <c r="E33" s="62" t="s">
        <v>375</v>
      </c>
      <c r="F33" s="12"/>
      <c r="G33" s="12">
        <v>0</v>
      </c>
      <c r="H33" s="12">
        <v>0</v>
      </c>
      <c r="I33" s="64"/>
      <c r="J33" s="12">
        <v>5000</v>
      </c>
      <c r="K33" s="12"/>
      <c r="L33" s="12">
        <f t="shared" si="8"/>
        <v>5000</v>
      </c>
      <c r="M33" s="12">
        <f t="shared" si="5"/>
        <v>5000</v>
      </c>
      <c r="N33" s="12"/>
      <c r="O33" s="12"/>
      <c r="P33" s="12"/>
      <c r="Q33" s="12"/>
      <c r="R33" s="12"/>
      <c r="S33" s="12"/>
      <c r="T33" s="12"/>
      <c r="U33" s="12"/>
      <c r="V33" s="102"/>
      <c r="W33" s="12"/>
      <c r="X33" s="12"/>
      <c r="Y33" s="12"/>
      <c r="Z33" s="12"/>
      <c r="AA33" s="12"/>
      <c r="AB33" s="12"/>
      <c r="AC33" s="12" t="s">
        <v>510</v>
      </c>
      <c r="AD33" s="222"/>
      <c r="AE33" s="222"/>
      <c r="AF33" s="12"/>
      <c r="AG33" s="117"/>
    </row>
    <row r="34" spans="1:248" s="3" customFormat="1" ht="16" thickBot="1" x14ac:dyDescent="0.4">
      <c r="A34" s="80" t="s">
        <v>72</v>
      </c>
      <c r="B34" s="65"/>
      <c r="C34" s="66"/>
      <c r="D34" s="67"/>
      <c r="E34" s="68"/>
      <c r="F34" s="95">
        <f>SUM(F35:F37)</f>
        <v>0</v>
      </c>
      <c r="G34" s="95">
        <f t="shared" ref="G34:P34" si="9">SUM(G35:G37)</f>
        <v>46457.772865853665</v>
      </c>
      <c r="H34" s="95">
        <f t="shared" si="9"/>
        <v>46457.772865853665</v>
      </c>
      <c r="I34" s="95">
        <f t="shared" si="9"/>
        <v>0</v>
      </c>
      <c r="J34" s="95">
        <f t="shared" si="9"/>
        <v>70000</v>
      </c>
      <c r="K34" s="95">
        <f t="shared" si="9"/>
        <v>7587.2534142640361</v>
      </c>
      <c r="L34" s="95">
        <f t="shared" si="9"/>
        <v>77587.253414264036</v>
      </c>
      <c r="M34" s="95">
        <f t="shared" si="9"/>
        <v>77587.253414264036</v>
      </c>
      <c r="N34" s="95">
        <f t="shared" si="9"/>
        <v>44420</v>
      </c>
      <c r="O34" s="95">
        <f t="shared" si="9"/>
        <v>0</v>
      </c>
      <c r="P34" s="95">
        <f t="shared" si="9"/>
        <v>50000</v>
      </c>
      <c r="Q34" s="95"/>
      <c r="R34" s="95"/>
      <c r="S34" s="95"/>
      <c r="T34" s="95"/>
      <c r="U34" s="95"/>
      <c r="V34" s="95"/>
      <c r="W34" s="95"/>
      <c r="X34" s="95"/>
      <c r="Y34" s="95"/>
      <c r="Z34" s="95"/>
      <c r="AA34" s="95"/>
      <c r="AB34" s="95"/>
      <c r="AC34" s="95"/>
      <c r="AD34" s="220"/>
      <c r="AE34" s="220"/>
      <c r="AF34" s="95"/>
      <c r="AG34" s="117"/>
    </row>
    <row r="35" spans="1:248" s="14" customFormat="1" ht="47" thickBot="1" x14ac:dyDescent="0.35">
      <c r="A35" s="79" t="s">
        <v>26</v>
      </c>
      <c r="B35" s="62" t="s">
        <v>73</v>
      </c>
      <c r="C35" s="63" t="s">
        <v>422</v>
      </c>
      <c r="D35" s="63" t="s">
        <v>61</v>
      </c>
      <c r="E35" s="62" t="s">
        <v>74</v>
      </c>
      <c r="F35" s="12">
        <v>0</v>
      </c>
      <c r="G35" s="12">
        <f>3300000/656</f>
        <v>5030.4878048780483</v>
      </c>
      <c r="H35" s="12">
        <f>3300000/656</f>
        <v>5030.4878048780483</v>
      </c>
      <c r="I35" s="64">
        <f t="shared" si="4"/>
        <v>0</v>
      </c>
      <c r="J35" s="12">
        <v>20000</v>
      </c>
      <c r="K35" s="12"/>
      <c r="L35" s="12">
        <f>J35+K35</f>
        <v>20000</v>
      </c>
      <c r="M35" s="12">
        <f t="shared" si="5"/>
        <v>20000</v>
      </c>
      <c r="N35" s="12"/>
      <c r="O35" s="12"/>
      <c r="P35" s="12"/>
      <c r="Q35" s="12"/>
      <c r="R35" s="102"/>
      <c r="S35" s="12"/>
      <c r="T35" s="12"/>
      <c r="U35" s="12"/>
      <c r="V35" s="12"/>
      <c r="W35" s="12"/>
      <c r="X35" s="12"/>
      <c r="Y35" s="12"/>
      <c r="Z35" s="12"/>
      <c r="AA35" s="12"/>
      <c r="AB35" s="12"/>
      <c r="AC35" s="12" t="s">
        <v>504</v>
      </c>
      <c r="AD35" s="222"/>
      <c r="AE35" s="222"/>
      <c r="AF35" s="12"/>
      <c r="AG35" s="117"/>
    </row>
    <row r="36" spans="1:248" s="14" customFormat="1" ht="47" thickBot="1" x14ac:dyDescent="0.35">
      <c r="A36" s="79" t="s">
        <v>31</v>
      </c>
      <c r="B36" s="62" t="s">
        <v>75</v>
      </c>
      <c r="C36" s="63" t="s">
        <v>76</v>
      </c>
      <c r="D36" s="63" t="s">
        <v>77</v>
      </c>
      <c r="E36" s="62" t="s">
        <v>74</v>
      </c>
      <c r="F36" s="12"/>
      <c r="G36" s="12">
        <f>27176299/656</f>
        <v>41427.285060975613</v>
      </c>
      <c r="H36" s="12">
        <v>41427.285060975613</v>
      </c>
      <c r="I36" s="64">
        <f t="shared" si="4"/>
        <v>0</v>
      </c>
      <c r="J36" s="12">
        <v>50000</v>
      </c>
      <c r="K36" s="12"/>
      <c r="L36" s="12">
        <f>J36+K36</f>
        <v>50000</v>
      </c>
      <c r="M36" s="12">
        <f t="shared" si="5"/>
        <v>50000</v>
      </c>
      <c r="N36" s="12">
        <v>44420</v>
      </c>
      <c r="O36" s="12" t="s">
        <v>473</v>
      </c>
      <c r="P36" s="12">
        <v>50000</v>
      </c>
      <c r="Q36" s="12"/>
      <c r="R36" s="102"/>
      <c r="S36" s="12"/>
      <c r="T36" s="12"/>
      <c r="U36" s="12"/>
      <c r="V36" s="12"/>
      <c r="W36" s="12"/>
      <c r="X36" s="12"/>
      <c r="Y36" s="12"/>
      <c r="Z36" s="12"/>
      <c r="AA36" s="12"/>
      <c r="AB36" s="12"/>
      <c r="AC36" s="12" t="s">
        <v>504</v>
      </c>
      <c r="AD36" s="222"/>
      <c r="AE36" s="222"/>
      <c r="AF36" s="12"/>
      <c r="AG36" s="117" t="s">
        <v>551</v>
      </c>
    </row>
    <row r="37" spans="1:248" s="14" customFormat="1" ht="77.5" x14ac:dyDescent="0.3">
      <c r="A37" s="79" t="s">
        <v>38</v>
      </c>
      <c r="B37" s="62" t="s">
        <v>429</v>
      </c>
      <c r="C37" s="63" t="s">
        <v>430</v>
      </c>
      <c r="D37" s="63" t="s">
        <v>61</v>
      </c>
      <c r="E37" s="62" t="s">
        <v>456</v>
      </c>
      <c r="F37" s="12"/>
      <c r="G37" s="12"/>
      <c r="H37" s="12"/>
      <c r="I37" s="64"/>
      <c r="J37" s="12"/>
      <c r="K37" s="12">
        <f>5000000/659</f>
        <v>7587.2534142640361</v>
      </c>
      <c r="L37" s="12">
        <f>J37+K37</f>
        <v>7587.2534142640361</v>
      </c>
      <c r="M37" s="12">
        <f t="shared" si="5"/>
        <v>7587.2534142640361</v>
      </c>
      <c r="N37" s="12"/>
      <c r="O37" s="12"/>
      <c r="P37" s="12"/>
      <c r="Q37" s="12"/>
      <c r="R37" s="12"/>
      <c r="S37" s="12"/>
      <c r="T37" s="12"/>
      <c r="U37" s="12"/>
      <c r="V37" s="102"/>
      <c r="W37" s="12"/>
      <c r="X37" s="12"/>
      <c r="Y37" s="12"/>
      <c r="Z37" s="12"/>
      <c r="AA37" s="12"/>
      <c r="AB37" s="12"/>
      <c r="AC37" s="12" t="s">
        <v>504</v>
      </c>
      <c r="AD37" s="222"/>
      <c r="AE37" s="222"/>
      <c r="AF37" s="12"/>
      <c r="AG37" s="117"/>
    </row>
    <row r="38" spans="1:248" s="3" customFormat="1" ht="15.5" x14ac:dyDescent="0.35">
      <c r="A38" s="81" t="s">
        <v>78</v>
      </c>
      <c r="B38" s="60"/>
      <c r="C38" s="60"/>
      <c r="D38" s="60"/>
      <c r="E38" s="60"/>
      <c r="F38" s="61">
        <f>F39+F58+F61+F70+F64+F77</f>
        <v>1374310</v>
      </c>
      <c r="G38" s="61">
        <f t="shared" ref="G38:P38" si="10">G39+G58+G61+G70+G64+G77</f>
        <v>352337.78366050136</v>
      </c>
      <c r="H38" s="61">
        <f t="shared" si="10"/>
        <v>346051.0792682927</v>
      </c>
      <c r="I38" s="61">
        <f t="shared" si="10"/>
        <v>6286.7043922086395</v>
      </c>
      <c r="J38" s="61">
        <f t="shared" si="10"/>
        <v>79666.928957233482</v>
      </c>
      <c r="K38" s="61">
        <f t="shared" si="10"/>
        <v>362000</v>
      </c>
      <c r="L38" s="61">
        <f t="shared" si="10"/>
        <v>441666.9289572335</v>
      </c>
      <c r="M38" s="61">
        <f t="shared" si="10"/>
        <v>447953.63334944216</v>
      </c>
      <c r="N38" s="61">
        <f t="shared" si="10"/>
        <v>532975</v>
      </c>
      <c r="O38" s="61">
        <f t="shared" si="10"/>
        <v>0</v>
      </c>
      <c r="P38" s="61">
        <f t="shared" si="10"/>
        <v>132000</v>
      </c>
      <c r="Q38" s="61"/>
      <c r="R38" s="61"/>
      <c r="S38" s="61"/>
      <c r="T38" s="61"/>
      <c r="U38" s="61"/>
      <c r="V38" s="61"/>
      <c r="W38" s="61"/>
      <c r="X38" s="61"/>
      <c r="Y38" s="61"/>
      <c r="Z38" s="61"/>
      <c r="AA38" s="61"/>
      <c r="AB38" s="61"/>
      <c r="AC38" s="61"/>
      <c r="AD38" s="223"/>
      <c r="AE38" s="223"/>
      <c r="AF38" s="61"/>
      <c r="AG38" s="117"/>
    </row>
    <row r="39" spans="1:248" s="3" customFormat="1" ht="16" thickBot="1" x14ac:dyDescent="0.4">
      <c r="A39" s="80" t="s">
        <v>79</v>
      </c>
      <c r="B39" s="65"/>
      <c r="C39" s="66"/>
      <c r="D39" s="67"/>
      <c r="E39" s="68"/>
      <c r="F39" s="95">
        <f>SUM(F40:F57)</f>
        <v>0</v>
      </c>
      <c r="G39" s="95">
        <f t="shared" ref="G39:I39" si="11">SUM(G40:G57)</f>
        <v>250344.64189220866</v>
      </c>
      <c r="H39" s="95">
        <f t="shared" si="11"/>
        <v>244057.9375</v>
      </c>
      <c r="I39" s="95">
        <f t="shared" si="11"/>
        <v>6286.7043922086395</v>
      </c>
      <c r="J39" s="95">
        <f>SUM(J40:J57)</f>
        <v>45566.928957233482</v>
      </c>
      <c r="K39" s="95">
        <f>SUM(K40:K57)</f>
        <v>72000</v>
      </c>
      <c r="L39" s="95">
        <f>SUM(L40:L57)</f>
        <v>117566.92895723348</v>
      </c>
      <c r="M39" s="95">
        <f t="shared" ref="M39:P39" si="12">SUM(M40:M57)</f>
        <v>123853.63334944213</v>
      </c>
      <c r="N39" s="95">
        <f t="shared" si="12"/>
        <v>0</v>
      </c>
      <c r="O39" s="95">
        <f t="shared" si="12"/>
        <v>0</v>
      </c>
      <c r="P39" s="95">
        <f t="shared" si="12"/>
        <v>28000</v>
      </c>
      <c r="Q39" s="95"/>
      <c r="R39" s="95"/>
      <c r="S39" s="95"/>
      <c r="T39" s="95"/>
      <c r="U39" s="95"/>
      <c r="V39" s="95"/>
      <c r="W39" s="95"/>
      <c r="X39" s="95"/>
      <c r="Y39" s="95"/>
      <c r="Z39" s="95"/>
      <c r="AA39" s="95"/>
      <c r="AB39" s="95"/>
      <c r="AC39" s="95"/>
      <c r="AD39" s="220"/>
      <c r="AE39" s="220"/>
      <c r="AF39" s="95"/>
      <c r="AG39" s="117"/>
    </row>
    <row r="40" spans="1:248" s="16" customFormat="1" ht="62.5" thickBot="1" x14ac:dyDescent="0.35">
      <c r="A40" s="79" t="s">
        <v>26</v>
      </c>
      <c r="B40" s="62" t="s">
        <v>86</v>
      </c>
      <c r="C40" s="63" t="s">
        <v>87</v>
      </c>
      <c r="D40" s="63" t="s">
        <v>82</v>
      </c>
      <c r="E40" s="62" t="s">
        <v>88</v>
      </c>
      <c r="F40" s="12"/>
      <c r="G40" s="15"/>
      <c r="H40" s="15"/>
      <c r="I40" s="64">
        <f t="shared" si="4"/>
        <v>0</v>
      </c>
      <c r="J40" s="12">
        <v>6833.603422175539</v>
      </c>
      <c r="K40" s="12"/>
      <c r="L40" s="12">
        <f t="shared" ref="L40:L57" si="13">J40+K40</f>
        <v>6833.603422175539</v>
      </c>
      <c r="M40" s="12">
        <f>I40+L40</f>
        <v>6833.603422175539</v>
      </c>
      <c r="N40" s="12"/>
      <c r="O40" s="53"/>
      <c r="P40" s="12">
        <v>5000</v>
      </c>
      <c r="Q40" s="12"/>
      <c r="R40" s="12"/>
      <c r="S40" s="12"/>
      <c r="T40" s="12"/>
      <c r="U40" s="12"/>
      <c r="V40" s="12"/>
      <c r="W40" s="12"/>
      <c r="X40" s="12"/>
      <c r="Y40" s="12"/>
      <c r="Z40" s="102"/>
      <c r="AA40" s="12"/>
      <c r="AB40" s="12"/>
      <c r="AC40" s="12" t="s">
        <v>511</v>
      </c>
      <c r="AD40" s="222"/>
      <c r="AE40" s="222"/>
      <c r="AF40" s="12"/>
      <c r="AG40" s="117"/>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row>
    <row r="41" spans="1:248" s="16" customFormat="1" ht="93.5" thickBot="1" x14ac:dyDescent="0.35">
      <c r="A41" s="79" t="s">
        <v>31</v>
      </c>
      <c r="B41" s="62" t="s">
        <v>89</v>
      </c>
      <c r="C41" s="63" t="s">
        <v>90</v>
      </c>
      <c r="D41" s="63" t="s">
        <v>91</v>
      </c>
      <c r="E41" s="62" t="s">
        <v>92</v>
      </c>
      <c r="F41" s="12"/>
      <c r="G41" s="15"/>
      <c r="H41" s="15"/>
      <c r="I41" s="64">
        <f t="shared" si="4"/>
        <v>0</v>
      </c>
      <c r="J41" s="12">
        <v>2891.0431628902511</v>
      </c>
      <c r="K41" s="12">
        <v>5000</v>
      </c>
      <c r="L41" s="12">
        <f t="shared" si="13"/>
        <v>7891.0431628902516</v>
      </c>
      <c r="M41" s="12">
        <f>I41+L41</f>
        <v>7891.0431628902516</v>
      </c>
      <c r="N41" s="12"/>
      <c r="O41" s="53"/>
      <c r="P41" s="12">
        <v>1000</v>
      </c>
      <c r="Q41" s="12"/>
      <c r="R41" s="12"/>
      <c r="S41" s="12"/>
      <c r="T41" s="12"/>
      <c r="U41" s="102"/>
      <c r="V41" s="12"/>
      <c r="W41" s="12"/>
      <c r="X41" s="12"/>
      <c r="Y41" s="12"/>
      <c r="Z41" s="12"/>
      <c r="AA41" s="12"/>
      <c r="AB41" s="12"/>
      <c r="AC41" s="12" t="s">
        <v>511</v>
      </c>
      <c r="AD41" s="222"/>
      <c r="AE41" s="222"/>
      <c r="AF41" s="12"/>
      <c r="AG41" s="117"/>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row>
    <row r="42" spans="1:248" s="16" customFormat="1" ht="109" thickBot="1" x14ac:dyDescent="0.35">
      <c r="A42" s="79" t="s">
        <v>35</v>
      </c>
      <c r="B42" s="62" t="s">
        <v>471</v>
      </c>
      <c r="C42" s="63" t="s">
        <v>93</v>
      </c>
      <c r="D42" s="63"/>
      <c r="E42" s="62" t="s">
        <v>94</v>
      </c>
      <c r="F42" s="12"/>
      <c r="G42" s="15"/>
      <c r="H42" s="15"/>
      <c r="I42" s="64">
        <f t="shared" si="4"/>
        <v>0</v>
      </c>
      <c r="J42" s="12">
        <v>20000</v>
      </c>
      <c r="K42" s="12"/>
      <c r="L42" s="12">
        <f t="shared" si="13"/>
        <v>20000</v>
      </c>
      <c r="M42" s="12">
        <f t="shared" si="5"/>
        <v>20000</v>
      </c>
      <c r="N42" s="12"/>
      <c r="O42" s="53"/>
      <c r="P42" s="12"/>
      <c r="Q42" s="102"/>
      <c r="R42" s="12"/>
      <c r="S42" s="12"/>
      <c r="T42" s="12"/>
      <c r="U42" s="12"/>
      <c r="V42" s="12"/>
      <c r="W42" s="12"/>
      <c r="X42" s="12"/>
      <c r="Y42" s="12"/>
      <c r="Z42" s="12"/>
      <c r="AA42" s="12"/>
      <c r="AB42" s="12"/>
      <c r="AC42" s="12" t="s">
        <v>512</v>
      </c>
      <c r="AD42" s="222"/>
      <c r="AE42" s="222"/>
      <c r="AF42" s="12"/>
      <c r="AG42" s="117"/>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row>
    <row r="43" spans="1:248" s="16" customFormat="1" ht="78" thickBot="1" x14ac:dyDescent="0.35">
      <c r="A43" s="79" t="s">
        <v>38</v>
      </c>
      <c r="B43" s="62" t="s">
        <v>96</v>
      </c>
      <c r="C43" s="63" t="s">
        <v>97</v>
      </c>
      <c r="D43" s="63" t="s">
        <v>98</v>
      </c>
      <c r="E43" s="62" t="s">
        <v>99</v>
      </c>
      <c r="F43" s="12"/>
      <c r="G43" s="15">
        <v>2287</v>
      </c>
      <c r="H43" s="11"/>
      <c r="I43" s="64">
        <f t="shared" si="4"/>
        <v>2287</v>
      </c>
      <c r="J43" s="12"/>
      <c r="K43" s="12"/>
      <c r="L43" s="12">
        <f t="shared" si="13"/>
        <v>0</v>
      </c>
      <c r="M43" s="12">
        <f>I43+L43</f>
        <v>2287</v>
      </c>
      <c r="N43" s="12"/>
      <c r="O43" s="12"/>
      <c r="P43" s="12"/>
      <c r="Q43" s="102"/>
      <c r="R43" s="12"/>
      <c r="S43" s="12"/>
      <c r="T43" s="12"/>
      <c r="U43" s="12"/>
      <c r="V43" s="12"/>
      <c r="W43" s="12"/>
      <c r="X43" s="12"/>
      <c r="Y43" s="12"/>
      <c r="Z43" s="12"/>
      <c r="AA43" s="12"/>
      <c r="AB43" s="12"/>
      <c r="AC43" s="12" t="s">
        <v>513</v>
      </c>
      <c r="AD43" s="222"/>
      <c r="AE43" s="222"/>
      <c r="AF43" s="12"/>
      <c r="AG43" s="117"/>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row>
    <row r="44" spans="1:248" s="16" customFormat="1" ht="62.5" thickBot="1" x14ac:dyDescent="0.35">
      <c r="A44" s="79" t="s">
        <v>41</v>
      </c>
      <c r="B44" s="62" t="s">
        <v>100</v>
      </c>
      <c r="C44" s="63" t="s">
        <v>101</v>
      </c>
      <c r="D44" s="63" t="s">
        <v>82</v>
      </c>
      <c r="E44" s="62" t="s">
        <v>102</v>
      </c>
      <c r="F44" s="12"/>
      <c r="G44" s="15"/>
      <c r="H44" s="11"/>
      <c r="I44" s="64">
        <f t="shared" si="4"/>
        <v>0</v>
      </c>
      <c r="J44" s="12">
        <v>2674</v>
      </c>
      <c r="K44" s="12">
        <v>3000</v>
      </c>
      <c r="L44" s="12">
        <f t="shared" si="13"/>
        <v>5674</v>
      </c>
      <c r="M44" s="12">
        <f t="shared" si="5"/>
        <v>5674</v>
      </c>
      <c r="N44" s="12"/>
      <c r="O44" s="53"/>
      <c r="P44" s="69">
        <v>5000</v>
      </c>
      <c r="Q44" s="69"/>
      <c r="R44" s="69"/>
      <c r="S44" s="69"/>
      <c r="T44" s="69"/>
      <c r="U44" s="69"/>
      <c r="V44" s="69"/>
      <c r="W44" s="102"/>
      <c r="X44" s="69"/>
      <c r="Y44" s="69"/>
      <c r="Z44" s="69"/>
      <c r="AA44" s="69"/>
      <c r="AB44" s="69"/>
      <c r="AC44" s="69" t="s">
        <v>504</v>
      </c>
      <c r="AD44" s="224"/>
      <c r="AE44" s="224"/>
      <c r="AF44" s="69"/>
      <c r="AG44" s="117" t="s">
        <v>557</v>
      </c>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row>
    <row r="45" spans="1:248" s="16" customFormat="1" ht="78" thickBot="1" x14ac:dyDescent="0.35">
      <c r="A45" s="79" t="s">
        <v>95</v>
      </c>
      <c r="B45" s="62" t="s">
        <v>103</v>
      </c>
      <c r="C45" s="63" t="s">
        <v>104</v>
      </c>
      <c r="D45" s="63" t="s">
        <v>82</v>
      </c>
      <c r="E45" s="62" t="s">
        <v>105</v>
      </c>
      <c r="F45" s="12"/>
      <c r="G45" s="15"/>
      <c r="H45" s="11"/>
      <c r="I45" s="64">
        <f t="shared" si="4"/>
        <v>0</v>
      </c>
      <c r="J45" s="15">
        <v>2168.2823721676882</v>
      </c>
      <c r="K45" s="12"/>
      <c r="L45" s="12">
        <f t="shared" si="13"/>
        <v>2168.2823721676882</v>
      </c>
      <c r="M45" s="12">
        <f t="shared" si="5"/>
        <v>2168.2823721676882</v>
      </c>
      <c r="N45" s="12"/>
      <c r="O45" s="12"/>
      <c r="P45" s="12"/>
      <c r="Q45" s="12"/>
      <c r="R45" s="102"/>
      <c r="S45" s="12"/>
      <c r="T45" s="12"/>
      <c r="U45" s="12"/>
      <c r="V45" s="12"/>
      <c r="W45" s="12"/>
      <c r="X45" s="12"/>
      <c r="Y45" s="12"/>
      <c r="Z45" s="12"/>
      <c r="AA45" s="12"/>
      <c r="AB45" s="12"/>
      <c r="AC45" s="103" t="s">
        <v>514</v>
      </c>
      <c r="AD45" s="225"/>
      <c r="AE45" s="225"/>
      <c r="AF45" s="103"/>
      <c r="AG45" s="117"/>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row>
    <row r="46" spans="1:248" s="16" customFormat="1" ht="78" thickBot="1" x14ac:dyDescent="0.35">
      <c r="A46" s="79" t="s">
        <v>44</v>
      </c>
      <c r="B46" s="62" t="s">
        <v>106</v>
      </c>
      <c r="C46" s="63" t="s">
        <v>107</v>
      </c>
      <c r="D46" s="63"/>
      <c r="E46" s="62" t="s">
        <v>108</v>
      </c>
      <c r="F46" s="12"/>
      <c r="G46" s="15">
        <v>45731.707317073167</v>
      </c>
      <c r="H46" s="15">
        <v>45731.707317073167</v>
      </c>
      <c r="I46" s="64">
        <f t="shared" si="4"/>
        <v>0</v>
      </c>
      <c r="J46" s="12"/>
      <c r="K46" s="12">
        <v>10000</v>
      </c>
      <c r="L46" s="12">
        <f t="shared" si="13"/>
        <v>10000</v>
      </c>
      <c r="M46" s="12">
        <f t="shared" si="5"/>
        <v>10000</v>
      </c>
      <c r="N46" s="12"/>
      <c r="O46" s="53"/>
      <c r="P46" s="12">
        <v>5000</v>
      </c>
      <c r="Q46" s="12"/>
      <c r="R46" s="12"/>
      <c r="S46" s="12"/>
      <c r="T46" s="12"/>
      <c r="U46" s="12"/>
      <c r="V46" s="102"/>
      <c r="W46" s="12"/>
      <c r="X46" s="12"/>
      <c r="Y46" s="12"/>
      <c r="Z46" s="12"/>
      <c r="AA46" s="102"/>
      <c r="AB46" s="12"/>
      <c r="AC46" s="103" t="s">
        <v>514</v>
      </c>
      <c r="AD46" s="225"/>
      <c r="AE46" s="225"/>
      <c r="AF46" s="103"/>
      <c r="AG46" s="117"/>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row>
    <row r="47" spans="1:248" s="16" customFormat="1" ht="47" thickBot="1" x14ac:dyDescent="0.35">
      <c r="A47" s="79" t="s">
        <v>46</v>
      </c>
      <c r="B47" s="62" t="s">
        <v>109</v>
      </c>
      <c r="C47" s="63" t="s">
        <v>110</v>
      </c>
      <c r="D47" s="63" t="s">
        <v>111</v>
      </c>
      <c r="E47" s="62" t="s">
        <v>112</v>
      </c>
      <c r="F47" s="12"/>
      <c r="G47" s="15">
        <v>1257.70439220864</v>
      </c>
      <c r="H47" s="15">
        <v>1258</v>
      </c>
      <c r="I47" s="64">
        <f t="shared" si="4"/>
        <v>-0.29560779135999837</v>
      </c>
      <c r="J47" s="12"/>
      <c r="K47" s="12">
        <v>2000</v>
      </c>
      <c r="L47" s="12">
        <f t="shared" si="13"/>
        <v>2000</v>
      </c>
      <c r="M47" s="12">
        <f t="shared" si="5"/>
        <v>1999.70439220864</v>
      </c>
      <c r="N47" s="12"/>
      <c r="O47" s="53"/>
      <c r="P47" s="12"/>
      <c r="Q47" s="102"/>
      <c r="R47" s="12"/>
      <c r="S47" s="12"/>
      <c r="T47" s="12"/>
      <c r="U47" s="12"/>
      <c r="V47" s="12"/>
      <c r="W47" s="12"/>
      <c r="X47" s="12"/>
      <c r="Y47" s="12"/>
      <c r="Z47" s="12"/>
      <c r="AA47" s="12"/>
      <c r="AB47" s="12"/>
      <c r="AC47" s="103" t="s">
        <v>514</v>
      </c>
      <c r="AD47" s="225"/>
      <c r="AE47" s="225"/>
      <c r="AF47" s="103"/>
      <c r="AG47" s="117"/>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row>
    <row r="48" spans="1:248" s="16" customFormat="1" ht="47" thickBot="1" x14ac:dyDescent="0.35">
      <c r="A48" s="79" t="s">
        <v>48</v>
      </c>
      <c r="B48" s="62" t="s">
        <v>454</v>
      </c>
      <c r="C48" s="63"/>
      <c r="D48" s="63" t="s">
        <v>455</v>
      </c>
      <c r="E48" s="62"/>
      <c r="F48" s="12"/>
      <c r="G48" s="15"/>
      <c r="H48" s="15"/>
      <c r="I48" s="64"/>
      <c r="J48" s="12"/>
      <c r="K48" s="12">
        <v>10000</v>
      </c>
      <c r="L48" s="12">
        <f t="shared" si="13"/>
        <v>10000</v>
      </c>
      <c r="M48" s="12">
        <f t="shared" si="5"/>
        <v>10000</v>
      </c>
      <c r="N48" s="12"/>
      <c r="O48" s="53"/>
      <c r="P48" s="12"/>
      <c r="Q48" s="12"/>
      <c r="R48" s="12"/>
      <c r="S48" s="102"/>
      <c r="T48" s="12"/>
      <c r="U48" s="12"/>
      <c r="V48" s="12"/>
      <c r="W48" s="12"/>
      <c r="X48" s="12"/>
      <c r="Y48" s="12"/>
      <c r="Z48" s="12"/>
      <c r="AA48" s="12"/>
      <c r="AB48" s="12"/>
      <c r="AC48" s="12" t="s">
        <v>515</v>
      </c>
      <c r="AD48" s="222"/>
      <c r="AE48" s="222"/>
      <c r="AF48" s="12"/>
      <c r="AG48" s="117"/>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row>
    <row r="49" spans="1:248" s="16" customFormat="1" ht="93.5" thickBot="1" x14ac:dyDescent="0.35">
      <c r="A49" s="79" t="s">
        <v>52</v>
      </c>
      <c r="B49" s="62" t="s">
        <v>113</v>
      </c>
      <c r="C49" s="63" t="s">
        <v>114</v>
      </c>
      <c r="D49" s="63" t="s">
        <v>82</v>
      </c>
      <c r="E49" s="62" t="s">
        <v>115</v>
      </c>
      <c r="F49" s="12"/>
      <c r="G49" s="15"/>
      <c r="H49" s="15"/>
      <c r="I49" s="64">
        <f t="shared" si="4"/>
        <v>0</v>
      </c>
      <c r="J49" s="12">
        <v>2000</v>
      </c>
      <c r="K49" s="12"/>
      <c r="L49" s="12">
        <f t="shared" si="13"/>
        <v>2000</v>
      </c>
      <c r="M49" s="12">
        <f t="shared" si="5"/>
        <v>2000</v>
      </c>
      <c r="N49" s="12"/>
      <c r="O49" s="53"/>
      <c r="P49" s="12">
        <v>2000</v>
      </c>
      <c r="Q49" s="102"/>
      <c r="R49" s="12"/>
      <c r="S49" s="12"/>
      <c r="T49" s="102"/>
      <c r="U49" s="12"/>
      <c r="V49" s="12"/>
      <c r="W49" s="102"/>
      <c r="X49" s="12"/>
      <c r="Y49" s="12"/>
      <c r="Z49" s="102"/>
      <c r="AA49" s="12"/>
      <c r="AB49" s="12"/>
      <c r="AC49" s="103" t="s">
        <v>514</v>
      </c>
      <c r="AD49" s="225"/>
      <c r="AE49" s="225"/>
      <c r="AF49" s="103"/>
      <c r="AG49" s="117"/>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row>
    <row r="50" spans="1:248" s="16" customFormat="1" ht="62.5" thickBot="1" x14ac:dyDescent="0.35">
      <c r="A50" s="79" t="s">
        <v>56</v>
      </c>
      <c r="B50" s="62" t="s">
        <v>117</v>
      </c>
      <c r="C50" s="63" t="s">
        <v>118</v>
      </c>
      <c r="D50" s="63" t="s">
        <v>82</v>
      </c>
      <c r="E50" s="62" t="s">
        <v>119</v>
      </c>
      <c r="F50" s="12"/>
      <c r="G50" s="15"/>
      <c r="H50" s="15"/>
      <c r="I50" s="64">
        <f t="shared" si="4"/>
        <v>0</v>
      </c>
      <c r="J50" s="12">
        <v>2000</v>
      </c>
      <c r="K50" s="12"/>
      <c r="L50" s="12">
        <f t="shared" si="13"/>
        <v>2000</v>
      </c>
      <c r="M50" s="12">
        <f t="shared" si="5"/>
        <v>2000</v>
      </c>
      <c r="N50" s="12"/>
      <c r="O50" s="53"/>
      <c r="P50" s="12"/>
      <c r="Q50" s="12"/>
      <c r="R50" s="12"/>
      <c r="S50" s="12"/>
      <c r="T50" s="12"/>
      <c r="U50" s="12"/>
      <c r="V50" s="12"/>
      <c r="W50" s="12"/>
      <c r="X50" s="12"/>
      <c r="Y50" s="12"/>
      <c r="Z50" s="12"/>
      <c r="AA50" s="102"/>
      <c r="AB50" s="12"/>
      <c r="AC50" s="103" t="s">
        <v>514</v>
      </c>
      <c r="AD50" s="225"/>
      <c r="AE50" s="225"/>
      <c r="AF50" s="103"/>
      <c r="AG50" s="117"/>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row>
    <row r="51" spans="1:248" s="16" customFormat="1" ht="109" thickBot="1" x14ac:dyDescent="0.35">
      <c r="A51" s="79" t="s">
        <v>116</v>
      </c>
      <c r="B51" s="62" t="s">
        <v>121</v>
      </c>
      <c r="C51" s="63" t="s">
        <v>256</v>
      </c>
      <c r="D51" s="63"/>
      <c r="E51" s="62" t="s">
        <v>122</v>
      </c>
      <c r="F51" s="12"/>
      <c r="G51" s="15">
        <v>2000</v>
      </c>
      <c r="H51" s="11"/>
      <c r="I51" s="64">
        <f t="shared" si="4"/>
        <v>2000</v>
      </c>
      <c r="J51" s="12"/>
      <c r="K51" s="12">
        <v>2000</v>
      </c>
      <c r="L51" s="12">
        <f t="shared" si="13"/>
        <v>2000</v>
      </c>
      <c r="M51" s="12">
        <f t="shared" si="5"/>
        <v>4000</v>
      </c>
      <c r="N51" s="12"/>
      <c r="O51" s="12"/>
      <c r="P51" s="12"/>
      <c r="Q51" s="102"/>
      <c r="R51" s="12"/>
      <c r="S51" s="12"/>
      <c r="T51" s="12"/>
      <c r="U51" s="12"/>
      <c r="V51" s="12"/>
      <c r="W51" s="12"/>
      <c r="X51" s="12"/>
      <c r="Y51" s="12"/>
      <c r="Z51" s="12"/>
      <c r="AA51" s="12"/>
      <c r="AB51" s="12"/>
      <c r="AC51" s="103" t="s">
        <v>516</v>
      </c>
      <c r="AD51" s="225"/>
      <c r="AE51" s="225"/>
      <c r="AF51" s="103"/>
      <c r="AG51" s="117"/>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row>
    <row r="52" spans="1:248" s="16" customFormat="1" ht="124.5" thickBot="1" x14ac:dyDescent="0.35">
      <c r="A52" s="79" t="s">
        <v>120</v>
      </c>
      <c r="B52" s="62" t="s">
        <v>124</v>
      </c>
      <c r="C52" s="63" t="s">
        <v>125</v>
      </c>
      <c r="D52" s="70"/>
      <c r="E52" s="62" t="s">
        <v>126</v>
      </c>
      <c r="F52" s="12"/>
      <c r="G52" s="15"/>
      <c r="H52" s="11"/>
      <c r="I52" s="64">
        <f t="shared" si="4"/>
        <v>0</v>
      </c>
      <c r="J52" s="12">
        <v>2000</v>
      </c>
      <c r="K52" s="12"/>
      <c r="L52" s="12">
        <f t="shared" si="13"/>
        <v>2000</v>
      </c>
      <c r="M52" s="12">
        <f t="shared" si="5"/>
        <v>2000</v>
      </c>
      <c r="N52" s="12"/>
      <c r="O52" s="12"/>
      <c r="P52" s="12"/>
      <c r="Q52" s="102"/>
      <c r="R52" s="12"/>
      <c r="S52" s="12"/>
      <c r="T52" s="12"/>
      <c r="U52" s="12"/>
      <c r="V52" s="12"/>
      <c r="W52" s="102"/>
      <c r="X52" s="12"/>
      <c r="Y52" s="12"/>
      <c r="Z52" s="12"/>
      <c r="AA52" s="12"/>
      <c r="AB52" s="102"/>
      <c r="AC52" s="12" t="s">
        <v>517</v>
      </c>
      <c r="AD52" s="222"/>
      <c r="AE52" s="222"/>
      <c r="AF52" s="12"/>
      <c r="AG52" s="117"/>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row>
    <row r="53" spans="1:248" s="14" customFormat="1" ht="93.5" thickBot="1" x14ac:dyDescent="0.35">
      <c r="A53" s="79" t="s">
        <v>123</v>
      </c>
      <c r="B53" s="62" t="s">
        <v>254</v>
      </c>
      <c r="C53" s="63" t="s">
        <v>255</v>
      </c>
      <c r="D53" s="63"/>
      <c r="E53" s="62" t="s">
        <v>369</v>
      </c>
      <c r="F53" s="12"/>
      <c r="G53" s="15"/>
      <c r="H53" s="11"/>
      <c r="I53" s="64">
        <f t="shared" si="4"/>
        <v>0</v>
      </c>
      <c r="J53" s="12">
        <v>5000</v>
      </c>
      <c r="K53" s="12">
        <v>5000</v>
      </c>
      <c r="L53" s="12">
        <f t="shared" si="13"/>
        <v>10000</v>
      </c>
      <c r="M53" s="12">
        <f t="shared" si="5"/>
        <v>10000</v>
      </c>
      <c r="N53" s="12"/>
      <c r="O53" s="12"/>
      <c r="P53" s="12">
        <v>5000</v>
      </c>
      <c r="Q53" s="12"/>
      <c r="R53" s="102"/>
      <c r="S53" s="12"/>
      <c r="T53" s="12"/>
      <c r="U53" s="12"/>
      <c r="V53" s="12"/>
      <c r="W53" s="12"/>
      <c r="X53" s="12"/>
      <c r="Y53" s="12"/>
      <c r="Z53" s="12"/>
      <c r="AA53" s="12"/>
      <c r="AB53" s="12"/>
      <c r="AC53" s="12" t="s">
        <v>517</v>
      </c>
      <c r="AD53" s="222"/>
      <c r="AE53" s="222"/>
      <c r="AF53" s="12"/>
      <c r="AG53" s="117"/>
    </row>
    <row r="54" spans="1:248" s="14" customFormat="1" ht="78" thickBot="1" x14ac:dyDescent="0.35">
      <c r="A54" s="79" t="s">
        <v>280</v>
      </c>
      <c r="B54" s="62" t="s">
        <v>424</v>
      </c>
      <c r="C54" s="63" t="s">
        <v>425</v>
      </c>
      <c r="D54" s="63"/>
      <c r="E54" s="62" t="s">
        <v>426</v>
      </c>
      <c r="F54" s="12"/>
      <c r="G54" s="12">
        <v>9146.3414634146338</v>
      </c>
      <c r="H54" s="12">
        <v>9146.3414634146338</v>
      </c>
      <c r="I54" s="64">
        <f t="shared" si="4"/>
        <v>0</v>
      </c>
      <c r="J54" s="12"/>
      <c r="K54" s="12">
        <v>20000</v>
      </c>
      <c r="L54" s="12">
        <f t="shared" si="13"/>
        <v>20000</v>
      </c>
      <c r="M54" s="12">
        <f t="shared" si="5"/>
        <v>20000</v>
      </c>
      <c r="N54" s="12"/>
      <c r="O54" s="12"/>
      <c r="P54" s="12"/>
      <c r="Q54" s="12"/>
      <c r="R54" s="12"/>
      <c r="S54" s="12"/>
      <c r="T54" s="102"/>
      <c r="U54" s="12"/>
      <c r="V54" s="12"/>
      <c r="W54" s="12"/>
      <c r="X54" s="12"/>
      <c r="Y54" s="12"/>
      <c r="Z54" s="12"/>
      <c r="AA54" s="12"/>
      <c r="AB54" s="12"/>
      <c r="AC54" s="103" t="s">
        <v>518</v>
      </c>
      <c r="AD54" s="225"/>
      <c r="AE54" s="225"/>
      <c r="AF54" s="103"/>
      <c r="AG54" s="117"/>
    </row>
    <row r="55" spans="1:248" s="14" customFormat="1" ht="62" x14ac:dyDescent="0.3">
      <c r="A55" s="79" t="s">
        <v>281</v>
      </c>
      <c r="B55" s="62" t="s">
        <v>278</v>
      </c>
      <c r="C55" s="63" t="s">
        <v>277</v>
      </c>
      <c r="D55" s="63"/>
      <c r="E55" s="62" t="s">
        <v>370</v>
      </c>
      <c r="F55" s="12"/>
      <c r="G55" s="15">
        <v>2000</v>
      </c>
      <c r="H55" s="11"/>
      <c r="I55" s="64">
        <f t="shared" si="4"/>
        <v>2000</v>
      </c>
      <c r="J55" s="12"/>
      <c r="K55" s="12"/>
      <c r="L55" s="12">
        <f t="shared" si="13"/>
        <v>0</v>
      </c>
      <c r="M55" s="12">
        <f t="shared" si="5"/>
        <v>2000</v>
      </c>
      <c r="N55" s="12"/>
      <c r="O55" s="12"/>
      <c r="P55" s="12"/>
      <c r="Q55" s="102"/>
      <c r="R55" s="12"/>
      <c r="S55" s="12"/>
      <c r="T55" s="12"/>
      <c r="U55" s="12"/>
      <c r="V55" s="12"/>
      <c r="W55" s="12"/>
      <c r="X55" s="12"/>
      <c r="Y55" s="12"/>
      <c r="Z55" s="12"/>
      <c r="AA55" s="12"/>
      <c r="AB55" s="12"/>
      <c r="AC55" s="12" t="s">
        <v>519</v>
      </c>
      <c r="AD55" s="222"/>
      <c r="AE55" s="222"/>
      <c r="AF55" s="12"/>
      <c r="AG55" s="117"/>
    </row>
    <row r="56" spans="1:248" s="14" customFormat="1" ht="62.5" thickBot="1" x14ac:dyDescent="0.35">
      <c r="A56" s="79" t="s">
        <v>282</v>
      </c>
      <c r="B56" s="62" t="s">
        <v>283</v>
      </c>
      <c r="C56" s="63" t="s">
        <v>405</v>
      </c>
      <c r="D56" s="63"/>
      <c r="E56" s="62" t="s">
        <v>371</v>
      </c>
      <c r="F56" s="12"/>
      <c r="G56" s="15">
        <v>187921.88871951221</v>
      </c>
      <c r="H56" s="15">
        <v>187921.88871951221</v>
      </c>
      <c r="I56" s="64">
        <f t="shared" si="4"/>
        <v>0</v>
      </c>
      <c r="J56" s="12"/>
      <c r="K56" s="12"/>
      <c r="L56" s="12">
        <f t="shared" si="13"/>
        <v>0</v>
      </c>
      <c r="M56" s="12">
        <f t="shared" si="5"/>
        <v>0</v>
      </c>
      <c r="N56" s="12"/>
      <c r="O56" s="53"/>
      <c r="P56" s="12"/>
      <c r="Q56" s="12"/>
      <c r="R56" s="12"/>
      <c r="S56" s="12"/>
      <c r="T56" s="12"/>
      <c r="U56" s="12"/>
      <c r="V56" s="12"/>
      <c r="W56" s="12"/>
      <c r="X56" s="12"/>
      <c r="Y56" s="12"/>
      <c r="Z56" s="12"/>
      <c r="AA56" s="12"/>
      <c r="AB56" s="12"/>
      <c r="AC56" s="12" t="s">
        <v>515</v>
      </c>
      <c r="AD56" s="222"/>
      <c r="AE56" s="222"/>
      <c r="AF56" s="12"/>
      <c r="AG56" s="117" t="s">
        <v>558</v>
      </c>
    </row>
    <row r="57" spans="1:248" s="14" customFormat="1" ht="62" x14ac:dyDescent="0.3">
      <c r="A57" s="79" t="s">
        <v>345</v>
      </c>
      <c r="B57" s="62" t="s">
        <v>466</v>
      </c>
      <c r="C57" s="63" t="s">
        <v>467</v>
      </c>
      <c r="D57" s="63"/>
      <c r="E57" s="62" t="s">
        <v>371</v>
      </c>
      <c r="F57" s="12"/>
      <c r="G57" s="15"/>
      <c r="H57" s="15"/>
      <c r="I57" s="64"/>
      <c r="J57" s="12"/>
      <c r="K57" s="12">
        <v>15000</v>
      </c>
      <c r="L57" s="12">
        <f t="shared" si="13"/>
        <v>15000</v>
      </c>
      <c r="M57" s="12">
        <f t="shared" si="5"/>
        <v>15000</v>
      </c>
      <c r="N57" s="12"/>
      <c r="O57" s="53"/>
      <c r="P57" s="12">
        <v>5000</v>
      </c>
      <c r="Q57" s="12"/>
      <c r="R57" s="12"/>
      <c r="S57" s="12"/>
      <c r="T57" s="12"/>
      <c r="U57" s="102"/>
      <c r="V57" s="12"/>
      <c r="W57" s="12"/>
      <c r="X57" s="12"/>
      <c r="Y57" s="12"/>
      <c r="Z57" s="12"/>
      <c r="AA57" s="12"/>
      <c r="AB57" s="12"/>
      <c r="AC57" s="12" t="s">
        <v>520</v>
      </c>
      <c r="AD57" s="222"/>
      <c r="AE57" s="222"/>
      <c r="AF57" s="12"/>
      <c r="AG57" s="117" t="s">
        <v>559</v>
      </c>
    </row>
    <row r="58" spans="1:248" s="3" customFormat="1" ht="16" thickBot="1" x14ac:dyDescent="0.4">
      <c r="A58" s="80" t="s">
        <v>127</v>
      </c>
      <c r="B58" s="65"/>
      <c r="C58" s="66"/>
      <c r="D58" s="67"/>
      <c r="E58" s="68"/>
      <c r="F58" s="95">
        <f>F59+F60</f>
        <v>0</v>
      </c>
      <c r="G58" s="95">
        <f t="shared" ref="G58:P58" si="14">G59+G60</f>
        <v>0</v>
      </c>
      <c r="H58" s="95">
        <f t="shared" si="14"/>
        <v>0</v>
      </c>
      <c r="I58" s="95">
        <f t="shared" si="14"/>
        <v>0</v>
      </c>
      <c r="J58" s="95">
        <f t="shared" si="14"/>
        <v>19100</v>
      </c>
      <c r="K58" s="95">
        <f t="shared" si="14"/>
        <v>10000</v>
      </c>
      <c r="L58" s="95">
        <f t="shared" si="14"/>
        <v>29100</v>
      </c>
      <c r="M58" s="95">
        <f t="shared" si="14"/>
        <v>29100</v>
      </c>
      <c r="N58" s="95">
        <f t="shared" si="14"/>
        <v>0</v>
      </c>
      <c r="O58" s="95"/>
      <c r="P58" s="95">
        <f t="shared" si="14"/>
        <v>15000</v>
      </c>
      <c r="Q58" s="95"/>
      <c r="R58" s="95"/>
      <c r="S58" s="95"/>
      <c r="T58" s="95"/>
      <c r="U58" s="95"/>
      <c r="V58" s="95"/>
      <c r="W58" s="95"/>
      <c r="X58" s="95"/>
      <c r="Y58" s="95"/>
      <c r="Z58" s="95"/>
      <c r="AA58" s="95"/>
      <c r="AB58" s="95"/>
      <c r="AC58" s="95"/>
      <c r="AD58" s="220"/>
      <c r="AE58" s="220"/>
      <c r="AF58" s="95"/>
      <c r="AG58" s="117"/>
    </row>
    <row r="59" spans="1:248" s="14" customFormat="1" ht="62.5" thickBot="1" x14ac:dyDescent="0.35">
      <c r="A59" s="79" t="s">
        <v>26</v>
      </c>
      <c r="B59" s="62" t="s">
        <v>128</v>
      </c>
      <c r="C59" s="63" t="s">
        <v>129</v>
      </c>
      <c r="D59" s="63" t="s">
        <v>130</v>
      </c>
      <c r="E59" s="62" t="s">
        <v>131</v>
      </c>
      <c r="F59" s="12"/>
      <c r="G59" s="15"/>
      <c r="H59" s="11"/>
      <c r="I59" s="64">
        <f t="shared" si="4"/>
        <v>0</v>
      </c>
      <c r="J59" s="12">
        <v>8800</v>
      </c>
      <c r="K59" s="12"/>
      <c r="L59" s="12">
        <f>J59+K59</f>
        <v>8800</v>
      </c>
      <c r="M59" s="12">
        <f t="shared" si="5"/>
        <v>8800</v>
      </c>
      <c r="N59" s="12"/>
      <c r="O59" s="53"/>
      <c r="P59" s="69">
        <v>5000</v>
      </c>
      <c r="Q59" s="69"/>
      <c r="R59" s="102"/>
      <c r="S59" s="69"/>
      <c r="T59" s="69"/>
      <c r="U59" s="69"/>
      <c r="V59" s="69"/>
      <c r="W59" s="69"/>
      <c r="X59" s="69"/>
      <c r="Y59" s="69"/>
      <c r="Z59" s="69"/>
      <c r="AA59" s="69"/>
      <c r="AB59" s="69"/>
      <c r="AC59" s="69" t="s">
        <v>519</v>
      </c>
      <c r="AD59" s="224"/>
      <c r="AE59" s="224"/>
      <c r="AF59" s="69"/>
      <c r="AG59" s="117" t="s">
        <v>559</v>
      </c>
    </row>
    <row r="60" spans="1:248" s="14" customFormat="1" ht="93" x14ac:dyDescent="0.3">
      <c r="A60" s="79" t="s">
        <v>31</v>
      </c>
      <c r="B60" s="62" t="s">
        <v>132</v>
      </c>
      <c r="C60" s="63" t="s">
        <v>129</v>
      </c>
      <c r="D60" s="63" t="s">
        <v>130</v>
      </c>
      <c r="E60" s="62" t="s">
        <v>463</v>
      </c>
      <c r="F60" s="12"/>
      <c r="G60" s="15"/>
      <c r="H60" s="11"/>
      <c r="I60" s="64">
        <f t="shared" si="4"/>
        <v>0</v>
      </c>
      <c r="J60" s="12">
        <v>10300</v>
      </c>
      <c r="K60" s="12">
        <v>10000</v>
      </c>
      <c r="L60" s="12">
        <f>J60+K60</f>
        <v>20300</v>
      </c>
      <c r="M60" s="12">
        <f t="shared" si="5"/>
        <v>20300</v>
      </c>
      <c r="N60" s="12"/>
      <c r="O60" s="53"/>
      <c r="P60" s="69">
        <v>10000</v>
      </c>
      <c r="Q60" s="69"/>
      <c r="R60" s="69"/>
      <c r="S60" s="69"/>
      <c r="T60" s="102"/>
      <c r="U60" s="69"/>
      <c r="V60" s="69"/>
      <c r="W60" s="69"/>
      <c r="X60" s="69"/>
      <c r="Y60" s="69"/>
      <c r="Z60" s="69"/>
      <c r="AA60" s="69"/>
      <c r="AB60" s="69"/>
      <c r="AC60" s="69" t="s">
        <v>561</v>
      </c>
      <c r="AD60" s="224"/>
      <c r="AE60" s="224"/>
      <c r="AF60" s="69"/>
      <c r="AG60" s="117" t="s">
        <v>560</v>
      </c>
    </row>
    <row r="61" spans="1:248" s="3" customFormat="1" ht="16" thickBot="1" x14ac:dyDescent="0.4">
      <c r="A61" s="80" t="s">
        <v>232</v>
      </c>
      <c r="B61" s="65"/>
      <c r="C61" s="66"/>
      <c r="D61" s="67"/>
      <c r="E61" s="68"/>
      <c r="F61" s="95">
        <f>SUM(F62:F63)</f>
        <v>0</v>
      </c>
      <c r="G61" s="95">
        <f>SUM(G62:G63)</f>
        <v>26301.068597560974</v>
      </c>
      <c r="H61" s="95">
        <f t="shared" ref="H61:P61" si="15">SUM(H62:H63)</f>
        <v>26301.068597560974</v>
      </c>
      <c r="I61" s="95">
        <f t="shared" si="15"/>
        <v>0</v>
      </c>
      <c r="J61" s="95">
        <f t="shared" si="15"/>
        <v>0</v>
      </c>
      <c r="K61" s="95">
        <f t="shared" si="15"/>
        <v>15000</v>
      </c>
      <c r="L61" s="95">
        <f>SUM(L62:L63)</f>
        <v>15000</v>
      </c>
      <c r="M61" s="95">
        <f t="shared" si="15"/>
        <v>15000</v>
      </c>
      <c r="N61" s="95">
        <f t="shared" si="15"/>
        <v>0</v>
      </c>
      <c r="O61" s="95">
        <f t="shared" si="15"/>
        <v>0</v>
      </c>
      <c r="P61" s="95">
        <f t="shared" si="15"/>
        <v>5000</v>
      </c>
      <c r="Q61" s="95"/>
      <c r="R61" s="95"/>
      <c r="S61" s="95"/>
      <c r="T61" s="95"/>
      <c r="U61" s="95"/>
      <c r="V61" s="95"/>
      <c r="W61" s="95"/>
      <c r="X61" s="95"/>
      <c r="Y61" s="95"/>
      <c r="Z61" s="95"/>
      <c r="AA61" s="95"/>
      <c r="AB61" s="95"/>
      <c r="AC61" s="95"/>
      <c r="AD61" s="220"/>
      <c r="AE61" s="220"/>
      <c r="AF61" s="95"/>
      <c r="AG61" s="117"/>
    </row>
    <row r="62" spans="1:248" s="14" customFormat="1" ht="155.5" thickBot="1" x14ac:dyDescent="0.35">
      <c r="A62" s="79" t="s">
        <v>26</v>
      </c>
      <c r="B62" s="62" t="s">
        <v>133</v>
      </c>
      <c r="C62" s="63" t="s">
        <v>134</v>
      </c>
      <c r="D62" s="63" t="s">
        <v>135</v>
      </c>
      <c r="E62" s="62" t="s">
        <v>136</v>
      </c>
      <c r="F62" s="12"/>
      <c r="G62" s="15">
        <v>12002.288109756097</v>
      </c>
      <c r="H62" s="15">
        <v>12002.288109756097</v>
      </c>
      <c r="I62" s="64">
        <f t="shared" si="4"/>
        <v>0</v>
      </c>
      <c r="J62" s="12"/>
      <c r="K62" s="12">
        <v>10000</v>
      </c>
      <c r="L62" s="12">
        <f>J62+K62</f>
        <v>10000</v>
      </c>
      <c r="M62" s="12">
        <f t="shared" si="5"/>
        <v>10000</v>
      </c>
      <c r="N62" s="12"/>
      <c r="O62" s="12"/>
      <c r="P62" s="12">
        <v>5000</v>
      </c>
      <c r="Q62" s="12"/>
      <c r="R62" s="12"/>
      <c r="S62" s="102"/>
      <c r="T62" s="12"/>
      <c r="U62" s="12"/>
      <c r="V62" s="12"/>
      <c r="W62" s="12"/>
      <c r="X62" s="12"/>
      <c r="Y62" s="12"/>
      <c r="Z62" s="12"/>
      <c r="AA62" s="12"/>
      <c r="AB62" s="12"/>
      <c r="AC62" s="12" t="s">
        <v>521</v>
      </c>
      <c r="AD62" s="222"/>
      <c r="AE62" s="222"/>
      <c r="AF62" s="12"/>
      <c r="AG62" s="117"/>
    </row>
    <row r="63" spans="1:248" s="14" customFormat="1" ht="170.5" x14ac:dyDescent="0.3">
      <c r="A63" s="79" t="s">
        <v>31</v>
      </c>
      <c r="B63" s="62" t="s">
        <v>137</v>
      </c>
      <c r="C63" s="63" t="s">
        <v>138</v>
      </c>
      <c r="D63" s="63" t="s">
        <v>135</v>
      </c>
      <c r="E63" s="62" t="s">
        <v>136</v>
      </c>
      <c r="F63" s="12"/>
      <c r="G63" s="15">
        <f>9380000/656</f>
        <v>14298.780487804877</v>
      </c>
      <c r="H63" s="15">
        <v>14298.780487804877</v>
      </c>
      <c r="I63" s="64">
        <f t="shared" si="4"/>
        <v>0</v>
      </c>
      <c r="J63" s="12"/>
      <c r="K63" s="12">
        <v>5000</v>
      </c>
      <c r="L63" s="12">
        <f>J63+K63</f>
        <v>5000</v>
      </c>
      <c r="M63" s="12">
        <f t="shared" si="5"/>
        <v>5000</v>
      </c>
      <c r="N63" s="12"/>
      <c r="O63" s="12"/>
      <c r="P63" s="12"/>
      <c r="Q63" s="12"/>
      <c r="R63" s="12"/>
      <c r="S63" s="12"/>
      <c r="T63" s="12"/>
      <c r="U63" s="12"/>
      <c r="V63" s="102"/>
      <c r="W63" s="12"/>
      <c r="X63" s="12"/>
      <c r="Y63" s="12"/>
      <c r="Z63" s="12"/>
      <c r="AA63" s="12"/>
      <c r="AB63" s="12"/>
      <c r="AC63" s="12" t="s">
        <v>521</v>
      </c>
      <c r="AD63" s="222"/>
      <c r="AE63" s="222"/>
      <c r="AF63" s="12"/>
      <c r="AG63" s="117"/>
    </row>
    <row r="64" spans="1:248" s="3" customFormat="1" ht="16" thickBot="1" x14ac:dyDescent="0.4">
      <c r="A64" s="80" t="s">
        <v>241</v>
      </c>
      <c r="B64" s="65"/>
      <c r="C64" s="66"/>
      <c r="D64" s="67"/>
      <c r="E64" s="68"/>
      <c r="F64" s="95">
        <f>SUM(F65:F69)</f>
        <v>0</v>
      </c>
      <c r="G64" s="95">
        <f>SUM(G65:G69)</f>
        <v>47000</v>
      </c>
      <c r="H64" s="95">
        <f t="shared" ref="H64:P64" si="16">SUM(H65:H69)</f>
        <v>47000</v>
      </c>
      <c r="I64" s="95">
        <f t="shared" si="16"/>
        <v>0</v>
      </c>
      <c r="J64" s="95">
        <f t="shared" si="16"/>
        <v>15000</v>
      </c>
      <c r="K64" s="95">
        <f t="shared" si="16"/>
        <v>90000</v>
      </c>
      <c r="L64" s="95">
        <f>SUM(L65:L69)</f>
        <v>105000</v>
      </c>
      <c r="M64" s="95">
        <f>SUM(M65:M69)</f>
        <v>105000</v>
      </c>
      <c r="N64" s="95">
        <f t="shared" si="16"/>
        <v>0</v>
      </c>
      <c r="O64" s="95">
        <f t="shared" si="16"/>
        <v>0</v>
      </c>
      <c r="P64" s="95">
        <f t="shared" si="16"/>
        <v>35000</v>
      </c>
      <c r="Q64" s="95"/>
      <c r="R64" s="95"/>
      <c r="S64" s="95"/>
      <c r="T64" s="95"/>
      <c r="U64" s="95"/>
      <c r="V64" s="95"/>
      <c r="W64" s="95"/>
      <c r="X64" s="95"/>
      <c r="Y64" s="95"/>
      <c r="Z64" s="95"/>
      <c r="AA64" s="95"/>
      <c r="AB64" s="95"/>
      <c r="AC64" s="95"/>
      <c r="AD64" s="220"/>
      <c r="AE64" s="220"/>
      <c r="AF64" s="95"/>
      <c r="AG64" s="117"/>
    </row>
    <row r="65" spans="1:33" s="14" customFormat="1" ht="62.5" thickBot="1" x14ac:dyDescent="0.35">
      <c r="A65" s="79" t="s">
        <v>26</v>
      </c>
      <c r="B65" s="62" t="s">
        <v>235</v>
      </c>
      <c r="C65" s="63" t="s">
        <v>234</v>
      </c>
      <c r="D65" s="63" t="s">
        <v>135</v>
      </c>
      <c r="E65" s="62" t="s">
        <v>236</v>
      </c>
      <c r="F65" s="12"/>
      <c r="G65" s="15">
        <v>18000</v>
      </c>
      <c r="H65" s="15">
        <v>18000</v>
      </c>
      <c r="I65" s="64">
        <f t="shared" si="4"/>
        <v>0</v>
      </c>
      <c r="J65" s="12">
        <v>15000</v>
      </c>
      <c r="K65" s="12">
        <v>0</v>
      </c>
      <c r="L65" s="12">
        <f>J65+K65</f>
        <v>15000</v>
      </c>
      <c r="M65" s="12">
        <f t="shared" si="5"/>
        <v>15000</v>
      </c>
      <c r="N65" s="12"/>
      <c r="O65" s="12"/>
      <c r="P65" s="12">
        <v>10000</v>
      </c>
      <c r="Q65" s="12"/>
      <c r="R65" s="12"/>
      <c r="S65" s="12"/>
      <c r="T65" s="12"/>
      <c r="U65" s="102"/>
      <c r="V65" s="12"/>
      <c r="W65" s="12"/>
      <c r="X65" s="12"/>
      <c r="Y65" s="12"/>
      <c r="Z65" s="12"/>
      <c r="AA65" s="12"/>
      <c r="AB65" s="12"/>
      <c r="AC65" s="12" t="s">
        <v>522</v>
      </c>
      <c r="AD65" s="226"/>
      <c r="AE65" s="226"/>
      <c r="AF65" s="216"/>
      <c r="AG65" s="296" t="s">
        <v>562</v>
      </c>
    </row>
    <row r="66" spans="1:33" s="14" customFormat="1" ht="62.5" thickBot="1" x14ac:dyDescent="0.35">
      <c r="A66" s="79" t="s">
        <v>31</v>
      </c>
      <c r="B66" s="62" t="s">
        <v>233</v>
      </c>
      <c r="C66" s="63" t="s">
        <v>234</v>
      </c>
      <c r="D66" s="63" t="s">
        <v>135</v>
      </c>
      <c r="E66" s="62" t="s">
        <v>237</v>
      </c>
      <c r="F66" s="12"/>
      <c r="G66" s="15"/>
      <c r="H66" s="15"/>
      <c r="I66" s="64">
        <f t="shared" si="4"/>
        <v>0</v>
      </c>
      <c r="J66" s="12"/>
      <c r="K66" s="12">
        <v>30000</v>
      </c>
      <c r="L66" s="12">
        <f>J66+K66</f>
        <v>30000</v>
      </c>
      <c r="M66" s="12">
        <f t="shared" si="5"/>
        <v>30000</v>
      </c>
      <c r="N66" s="12"/>
      <c r="O66" s="12"/>
      <c r="P66" s="12">
        <v>20000</v>
      </c>
      <c r="Q66" s="102"/>
      <c r="R66" s="12"/>
      <c r="S66" s="12"/>
      <c r="T66" s="12"/>
      <c r="U66" s="102"/>
      <c r="V66" s="12"/>
      <c r="W66" s="12"/>
      <c r="X66" s="12"/>
      <c r="Y66" s="102"/>
      <c r="Z66" s="12"/>
      <c r="AA66" s="12"/>
      <c r="AB66" s="12"/>
      <c r="AC66" s="12" t="s">
        <v>522</v>
      </c>
      <c r="AD66" s="227"/>
      <c r="AE66" s="227"/>
      <c r="AF66" s="217"/>
      <c r="AG66" s="297"/>
    </row>
    <row r="67" spans="1:33" s="14" customFormat="1" ht="31" x14ac:dyDescent="0.3">
      <c r="A67" s="79" t="s">
        <v>35</v>
      </c>
      <c r="B67" s="62" t="s">
        <v>260</v>
      </c>
      <c r="C67" s="63" t="s">
        <v>261</v>
      </c>
      <c r="D67" s="63"/>
      <c r="E67" s="62" t="s">
        <v>292</v>
      </c>
      <c r="F67" s="12"/>
      <c r="G67" s="15">
        <v>17000</v>
      </c>
      <c r="H67" s="15">
        <v>17000</v>
      </c>
      <c r="I67" s="64">
        <f t="shared" si="4"/>
        <v>0</v>
      </c>
      <c r="J67" s="12"/>
      <c r="K67" s="12">
        <v>10000</v>
      </c>
      <c r="L67" s="12">
        <f>J67+K67</f>
        <v>10000</v>
      </c>
      <c r="M67" s="12">
        <f t="shared" si="5"/>
        <v>10000</v>
      </c>
      <c r="N67" s="12"/>
      <c r="O67" s="12"/>
      <c r="P67" s="12"/>
      <c r="Q67" s="12"/>
      <c r="R67" s="102"/>
      <c r="S67" s="12"/>
      <c r="T67" s="12"/>
      <c r="U67" s="102"/>
      <c r="V67" s="12"/>
      <c r="W67" s="12"/>
      <c r="X67" s="102"/>
      <c r="Y67" s="12"/>
      <c r="Z67" s="12"/>
      <c r="AA67" s="102"/>
      <c r="AB67" s="12"/>
      <c r="AC67" s="12" t="s">
        <v>522</v>
      </c>
      <c r="AD67" s="227"/>
      <c r="AE67" s="227"/>
      <c r="AF67" s="217"/>
      <c r="AG67" s="297"/>
    </row>
    <row r="68" spans="1:33" s="14" customFormat="1" ht="62.5" thickBot="1" x14ac:dyDescent="0.35">
      <c r="A68" s="79" t="s">
        <v>38</v>
      </c>
      <c r="B68" s="62" t="s">
        <v>272</v>
      </c>
      <c r="C68" s="63" t="s">
        <v>273</v>
      </c>
      <c r="D68" s="63"/>
      <c r="E68" s="62" t="s">
        <v>293</v>
      </c>
      <c r="F68" s="12"/>
      <c r="G68" s="15">
        <v>12000</v>
      </c>
      <c r="H68" s="15">
        <v>12000</v>
      </c>
      <c r="I68" s="64">
        <f t="shared" si="4"/>
        <v>0</v>
      </c>
      <c r="J68" s="12"/>
      <c r="K68" s="12">
        <v>10000</v>
      </c>
      <c r="L68" s="12">
        <f>J68+K68</f>
        <v>10000</v>
      </c>
      <c r="M68" s="12">
        <f t="shared" si="5"/>
        <v>10000</v>
      </c>
      <c r="N68" s="12"/>
      <c r="O68" s="12"/>
      <c r="P68" s="12">
        <v>5000</v>
      </c>
      <c r="Q68" s="12"/>
      <c r="R68" s="12"/>
      <c r="S68" s="12"/>
      <c r="T68" s="12"/>
      <c r="U68" s="12"/>
      <c r="V68" s="12"/>
      <c r="W68" s="12"/>
      <c r="X68" s="12"/>
      <c r="Y68" s="12"/>
      <c r="Z68" s="12"/>
      <c r="AA68" s="12"/>
      <c r="AB68" s="12"/>
      <c r="AC68" s="12" t="s">
        <v>522</v>
      </c>
      <c r="AD68" s="227"/>
      <c r="AE68" s="227"/>
      <c r="AF68" s="217"/>
      <c r="AG68" s="297"/>
    </row>
    <row r="69" spans="1:33" s="14" customFormat="1" ht="46.5" x14ac:dyDescent="0.3">
      <c r="A69" s="79" t="s">
        <v>41</v>
      </c>
      <c r="B69" s="62" t="s">
        <v>267</v>
      </c>
      <c r="C69" s="63" t="s">
        <v>271</v>
      </c>
      <c r="D69" s="63"/>
      <c r="E69" s="62" t="s">
        <v>294</v>
      </c>
      <c r="F69" s="12"/>
      <c r="G69" s="15"/>
      <c r="H69" s="15"/>
      <c r="I69" s="64">
        <f t="shared" si="4"/>
        <v>0</v>
      </c>
      <c r="J69" s="12"/>
      <c r="K69" s="12">
        <v>40000</v>
      </c>
      <c r="L69" s="12">
        <f>J69+K69</f>
        <v>40000</v>
      </c>
      <c r="M69" s="12">
        <f t="shared" si="5"/>
        <v>40000</v>
      </c>
      <c r="N69" s="12"/>
      <c r="O69" s="12"/>
      <c r="P69" s="12"/>
      <c r="Q69" s="12"/>
      <c r="R69" s="12"/>
      <c r="S69" s="102"/>
      <c r="T69" s="102"/>
      <c r="U69" s="12"/>
      <c r="V69" s="12"/>
      <c r="W69" s="12"/>
      <c r="X69" s="12"/>
      <c r="Y69" s="12"/>
      <c r="Z69" s="12"/>
      <c r="AA69" s="12"/>
      <c r="AB69" s="12"/>
      <c r="AC69" s="12" t="s">
        <v>522</v>
      </c>
      <c r="AD69" s="221"/>
      <c r="AE69" s="221"/>
      <c r="AF69" s="215"/>
      <c r="AG69" s="298"/>
    </row>
    <row r="70" spans="1:33" s="3" customFormat="1" ht="16" thickBot="1" x14ac:dyDescent="0.4">
      <c r="A70" s="80" t="s">
        <v>242</v>
      </c>
      <c r="B70" s="65"/>
      <c r="C70" s="66"/>
      <c r="D70" s="67"/>
      <c r="E70" s="68"/>
      <c r="F70" s="95">
        <f t="shared" ref="F70:P70" si="17">SUM(F71:F76)</f>
        <v>1285460</v>
      </c>
      <c r="G70" s="95">
        <f t="shared" si="17"/>
        <v>12000</v>
      </c>
      <c r="H70" s="95">
        <f t="shared" si="17"/>
        <v>12000</v>
      </c>
      <c r="I70" s="95">
        <f t="shared" si="17"/>
        <v>0</v>
      </c>
      <c r="J70" s="95">
        <f t="shared" si="17"/>
        <v>0</v>
      </c>
      <c r="K70" s="95">
        <f t="shared" si="17"/>
        <v>45000</v>
      </c>
      <c r="L70" s="95">
        <f t="shared" si="17"/>
        <v>45000</v>
      </c>
      <c r="M70" s="95">
        <f t="shared" si="17"/>
        <v>45000</v>
      </c>
      <c r="N70" s="95">
        <f t="shared" si="17"/>
        <v>288775</v>
      </c>
      <c r="O70" s="95">
        <f t="shared" si="17"/>
        <v>0</v>
      </c>
      <c r="P70" s="95">
        <f t="shared" si="17"/>
        <v>9000</v>
      </c>
      <c r="Q70" s="95"/>
      <c r="R70" s="95"/>
      <c r="S70" s="95"/>
      <c r="T70" s="95"/>
      <c r="U70" s="95"/>
      <c r="V70" s="95"/>
      <c r="W70" s="95"/>
      <c r="X70" s="95"/>
      <c r="Y70" s="95"/>
      <c r="Z70" s="95"/>
      <c r="AA70" s="95"/>
      <c r="AB70" s="95"/>
      <c r="AC70" s="95"/>
      <c r="AD70" s="220"/>
      <c r="AE70" s="220"/>
      <c r="AF70" s="95"/>
      <c r="AG70" s="117"/>
    </row>
    <row r="71" spans="1:33" s="14" customFormat="1" ht="31.5" thickBot="1" x14ac:dyDescent="0.35">
      <c r="A71" s="79" t="s">
        <v>26</v>
      </c>
      <c r="B71" s="62" t="s">
        <v>139</v>
      </c>
      <c r="C71" s="63" t="s">
        <v>140</v>
      </c>
      <c r="D71" s="63"/>
      <c r="E71" s="62" t="s">
        <v>295</v>
      </c>
      <c r="F71" s="12">
        <v>882000</v>
      </c>
      <c r="G71" s="15"/>
      <c r="H71" s="15"/>
      <c r="I71" s="64">
        <f t="shared" si="4"/>
        <v>0</v>
      </c>
      <c r="J71" s="12"/>
      <c r="K71" s="12"/>
      <c r="L71" s="12">
        <f t="shared" ref="L71:L76" si="18">J71+K71</f>
        <v>0</v>
      </c>
      <c r="M71" s="12">
        <f t="shared" si="5"/>
        <v>0</v>
      </c>
      <c r="N71" s="12">
        <v>0</v>
      </c>
      <c r="O71" s="12" t="s">
        <v>482</v>
      </c>
      <c r="P71" s="12"/>
      <c r="Q71" s="12"/>
      <c r="R71" s="12"/>
      <c r="S71" s="102"/>
      <c r="T71" s="12"/>
      <c r="U71" s="12"/>
      <c r="V71" s="12"/>
      <c r="W71" s="102"/>
      <c r="X71" s="12"/>
      <c r="Y71" s="12"/>
      <c r="Z71" s="12"/>
      <c r="AA71" s="102"/>
      <c r="AB71" s="76"/>
      <c r="AC71" s="12" t="s">
        <v>523</v>
      </c>
      <c r="AD71" s="222"/>
      <c r="AE71" s="222"/>
      <c r="AF71" s="12"/>
      <c r="AG71" s="117"/>
    </row>
    <row r="72" spans="1:33" s="14" customFormat="1" ht="47" thickBot="1" x14ac:dyDescent="0.35">
      <c r="A72" s="79" t="s">
        <v>31</v>
      </c>
      <c r="B72" s="62" t="s">
        <v>286</v>
      </c>
      <c r="C72" s="63" t="s">
        <v>141</v>
      </c>
      <c r="D72" s="63"/>
      <c r="E72" s="62" t="s">
        <v>295</v>
      </c>
      <c r="F72" s="12">
        <v>315460</v>
      </c>
      <c r="G72" s="15"/>
      <c r="H72" s="15"/>
      <c r="I72" s="64">
        <f t="shared" si="4"/>
        <v>0</v>
      </c>
      <c r="J72" s="12"/>
      <c r="K72" s="12">
        <v>10000</v>
      </c>
      <c r="L72" s="12">
        <f t="shared" si="18"/>
        <v>10000</v>
      </c>
      <c r="M72" s="12">
        <f t="shared" si="5"/>
        <v>10000</v>
      </c>
      <c r="N72" s="12">
        <f>15*8885+13330*5</f>
        <v>199925</v>
      </c>
      <c r="O72" s="12" t="s">
        <v>306</v>
      </c>
      <c r="P72" s="12"/>
      <c r="Q72" s="12"/>
      <c r="R72" s="12"/>
      <c r="S72" s="102"/>
      <c r="T72" s="12"/>
      <c r="U72" s="12"/>
      <c r="V72" s="12"/>
      <c r="W72" s="102"/>
      <c r="X72" s="12"/>
      <c r="Y72" s="12"/>
      <c r="Z72" s="12"/>
      <c r="AA72" s="102"/>
      <c r="AB72" s="76"/>
      <c r="AC72" s="12" t="s">
        <v>511</v>
      </c>
      <c r="AD72" s="222"/>
      <c r="AE72" s="222"/>
      <c r="AF72" s="12"/>
      <c r="AG72" s="117" t="s">
        <v>552</v>
      </c>
    </row>
    <row r="73" spans="1:33" s="14" customFormat="1" ht="62.5" thickBot="1" x14ac:dyDescent="0.35">
      <c r="A73" s="79" t="s">
        <v>35</v>
      </c>
      <c r="B73" s="62" t="s">
        <v>142</v>
      </c>
      <c r="C73" s="63" t="s">
        <v>431</v>
      </c>
      <c r="D73" s="63"/>
      <c r="E73" s="62" t="s">
        <v>295</v>
      </c>
      <c r="F73" s="12">
        <v>88000</v>
      </c>
      <c r="G73" s="15">
        <v>12000</v>
      </c>
      <c r="H73" s="15">
        <v>12000</v>
      </c>
      <c r="I73" s="64">
        <f t="shared" si="4"/>
        <v>0</v>
      </c>
      <c r="J73" s="12"/>
      <c r="K73" s="12">
        <v>5000</v>
      </c>
      <c r="L73" s="12">
        <f t="shared" si="18"/>
        <v>5000</v>
      </c>
      <c r="M73" s="12">
        <f t="shared" si="5"/>
        <v>5000</v>
      </c>
      <c r="N73" s="12"/>
      <c r="O73" s="12" t="s">
        <v>305</v>
      </c>
      <c r="P73" s="12"/>
      <c r="Q73" s="12"/>
      <c r="R73" s="12"/>
      <c r="S73" s="102"/>
      <c r="T73" s="12"/>
      <c r="U73" s="12"/>
      <c r="V73" s="12"/>
      <c r="W73" s="102"/>
      <c r="X73" s="12"/>
      <c r="Y73" s="12"/>
      <c r="Z73" s="12"/>
      <c r="AA73" s="102"/>
      <c r="AB73" s="76"/>
      <c r="AC73" s="12" t="s">
        <v>504</v>
      </c>
      <c r="AD73" s="222"/>
      <c r="AE73" s="222"/>
      <c r="AF73" s="12"/>
      <c r="AG73" s="117"/>
    </row>
    <row r="74" spans="1:33" s="14" customFormat="1" ht="109" thickBot="1" x14ac:dyDescent="0.35">
      <c r="A74" s="79" t="s">
        <v>38</v>
      </c>
      <c r="B74" s="62" t="s">
        <v>143</v>
      </c>
      <c r="C74" s="63" t="s">
        <v>432</v>
      </c>
      <c r="D74" s="63"/>
      <c r="E74" s="62" t="s">
        <v>295</v>
      </c>
      <c r="F74" s="12"/>
      <c r="G74" s="15"/>
      <c r="H74" s="15"/>
      <c r="I74" s="64">
        <f t="shared" si="4"/>
        <v>0</v>
      </c>
      <c r="J74" s="12"/>
      <c r="K74" s="12">
        <v>10000</v>
      </c>
      <c r="L74" s="12">
        <f t="shared" si="18"/>
        <v>10000</v>
      </c>
      <c r="M74" s="12">
        <f t="shared" si="5"/>
        <v>10000</v>
      </c>
      <c r="N74" s="12">
        <v>88850</v>
      </c>
      <c r="O74" s="12" t="s">
        <v>307</v>
      </c>
      <c r="P74" s="12">
        <v>5000</v>
      </c>
      <c r="Q74" s="102"/>
      <c r="R74" s="12"/>
      <c r="S74" s="102"/>
      <c r="T74" s="12"/>
      <c r="U74" s="12"/>
      <c r="V74" s="12"/>
      <c r="W74" s="12"/>
      <c r="X74" s="12"/>
      <c r="Y74" s="12"/>
      <c r="Z74" s="12"/>
      <c r="AA74" s="12"/>
      <c r="AB74" s="12"/>
      <c r="AC74" s="12" t="s">
        <v>524</v>
      </c>
      <c r="AD74" s="222"/>
      <c r="AE74" s="222"/>
      <c r="AF74" s="12"/>
      <c r="AG74" s="117" t="s">
        <v>553</v>
      </c>
    </row>
    <row r="75" spans="1:33" s="14" customFormat="1" ht="31.5" thickBot="1" x14ac:dyDescent="0.35">
      <c r="A75" s="79" t="s">
        <v>41</v>
      </c>
      <c r="B75" s="62" t="s">
        <v>416</v>
      </c>
      <c r="C75" s="63" t="s">
        <v>418</v>
      </c>
      <c r="D75" s="63"/>
      <c r="E75" s="62"/>
      <c r="F75" s="12"/>
      <c r="G75" s="15"/>
      <c r="H75" s="15"/>
      <c r="I75" s="64">
        <f t="shared" si="4"/>
        <v>0</v>
      </c>
      <c r="J75" s="12"/>
      <c r="K75" s="12">
        <v>10000</v>
      </c>
      <c r="L75" s="12">
        <f t="shared" si="18"/>
        <v>10000</v>
      </c>
      <c r="M75" s="12">
        <f t="shared" si="5"/>
        <v>10000</v>
      </c>
      <c r="N75" s="12"/>
      <c r="O75" s="12"/>
      <c r="P75" s="12">
        <v>2000</v>
      </c>
      <c r="Q75" s="12"/>
      <c r="R75" s="12"/>
      <c r="S75" s="12"/>
      <c r="T75" s="12"/>
      <c r="U75" s="102"/>
      <c r="V75" s="12"/>
      <c r="W75" s="12"/>
      <c r="X75" s="12"/>
      <c r="Y75" s="12"/>
      <c r="Z75" s="12"/>
      <c r="AA75" s="12"/>
      <c r="AB75" s="12"/>
      <c r="AC75" s="12" t="s">
        <v>524</v>
      </c>
      <c r="AD75" s="222"/>
      <c r="AE75" s="222"/>
      <c r="AF75" s="12"/>
      <c r="AG75" s="117"/>
    </row>
    <row r="76" spans="1:33" s="14" customFormat="1" ht="46.5" x14ac:dyDescent="0.3">
      <c r="A76" s="79" t="s">
        <v>95</v>
      </c>
      <c r="B76" s="62" t="s">
        <v>417</v>
      </c>
      <c r="C76" s="63" t="s">
        <v>419</v>
      </c>
      <c r="D76" s="63"/>
      <c r="E76" s="62"/>
      <c r="F76" s="12"/>
      <c r="G76" s="15"/>
      <c r="H76" s="15"/>
      <c r="I76" s="64"/>
      <c r="J76" s="12"/>
      <c r="K76" s="12">
        <v>10000</v>
      </c>
      <c r="L76" s="12">
        <f t="shared" si="18"/>
        <v>10000</v>
      </c>
      <c r="M76" s="12">
        <f t="shared" si="5"/>
        <v>10000</v>
      </c>
      <c r="N76" s="12"/>
      <c r="O76" s="12"/>
      <c r="P76" s="12">
        <v>2000</v>
      </c>
      <c r="Q76" s="12"/>
      <c r="R76" s="12"/>
      <c r="S76" s="12"/>
      <c r="T76" s="12"/>
      <c r="U76" s="12"/>
      <c r="V76" s="12"/>
      <c r="W76" s="102"/>
      <c r="X76" s="12"/>
      <c r="Y76" s="12"/>
      <c r="Z76" s="12"/>
      <c r="AA76" s="12"/>
      <c r="AB76" s="12"/>
      <c r="AC76" s="12" t="s">
        <v>524</v>
      </c>
      <c r="AD76" s="222"/>
      <c r="AE76" s="222"/>
      <c r="AF76" s="12"/>
      <c r="AG76" s="117"/>
    </row>
    <row r="77" spans="1:33" s="3" customFormat="1" ht="15.5" x14ac:dyDescent="0.35">
      <c r="A77" s="80" t="s">
        <v>468</v>
      </c>
      <c r="B77" s="65"/>
      <c r="C77" s="66"/>
      <c r="D77" s="67"/>
      <c r="E77" s="68"/>
      <c r="F77" s="95">
        <f>SUM(F78:F81)</f>
        <v>88850</v>
      </c>
      <c r="G77" s="95">
        <f t="shared" ref="G77:P77" si="19">SUM(G78:G81)</f>
        <v>16692.073170731706</v>
      </c>
      <c r="H77" s="95">
        <f t="shared" si="19"/>
        <v>16692.073170731706</v>
      </c>
      <c r="I77" s="95">
        <f t="shared" si="19"/>
        <v>0</v>
      </c>
      <c r="J77" s="95">
        <f t="shared" si="19"/>
        <v>0</v>
      </c>
      <c r="K77" s="95">
        <f t="shared" si="19"/>
        <v>130000</v>
      </c>
      <c r="L77" s="95">
        <f t="shared" si="19"/>
        <v>130000</v>
      </c>
      <c r="M77" s="95">
        <f t="shared" si="19"/>
        <v>130000</v>
      </c>
      <c r="N77" s="95">
        <f t="shared" si="19"/>
        <v>244200</v>
      </c>
      <c r="O77" s="95">
        <f t="shared" si="19"/>
        <v>0</v>
      </c>
      <c r="P77" s="95">
        <f t="shared" si="19"/>
        <v>40000</v>
      </c>
      <c r="Q77" s="95"/>
      <c r="R77" s="95"/>
      <c r="S77" s="95"/>
      <c r="T77" s="95"/>
      <c r="U77" s="95"/>
      <c r="V77" s="95"/>
      <c r="W77" s="95"/>
      <c r="X77" s="95"/>
      <c r="Y77" s="95"/>
      <c r="Z77" s="95"/>
      <c r="AA77" s="95"/>
      <c r="AB77" s="95"/>
      <c r="AC77" s="95"/>
      <c r="AD77" s="220"/>
      <c r="AE77" s="220"/>
      <c r="AF77" s="95"/>
      <c r="AG77" s="117"/>
    </row>
    <row r="78" spans="1:33" s="14" customFormat="1" ht="70.5" customHeight="1" thickBot="1" x14ac:dyDescent="0.35">
      <c r="A78" s="79" t="s">
        <v>26</v>
      </c>
      <c r="B78" s="62" t="s">
        <v>318</v>
      </c>
      <c r="C78" s="63" t="s">
        <v>319</v>
      </c>
      <c r="D78" s="63"/>
      <c r="E78" s="62" t="s">
        <v>295</v>
      </c>
      <c r="F78" s="12">
        <v>88850</v>
      </c>
      <c r="G78" s="15">
        <v>16692.073170731706</v>
      </c>
      <c r="H78" s="15">
        <v>16692.073170731706</v>
      </c>
      <c r="I78" s="64">
        <f>G78-H78</f>
        <v>0</v>
      </c>
      <c r="J78" s="12"/>
      <c r="K78" s="12">
        <v>0</v>
      </c>
      <c r="L78" s="55">
        <f>J78+K78</f>
        <v>0</v>
      </c>
      <c r="M78" s="12">
        <f>I78+L78</f>
        <v>0</v>
      </c>
      <c r="N78" s="12"/>
      <c r="O78" s="12" t="s">
        <v>313</v>
      </c>
      <c r="P78" s="12"/>
      <c r="Q78" s="12"/>
      <c r="R78" s="12"/>
      <c r="S78" s="12"/>
      <c r="T78" s="12"/>
      <c r="U78" s="12"/>
      <c r="V78" s="12"/>
      <c r="W78" s="12"/>
      <c r="X78" s="12"/>
      <c r="Y78" s="12"/>
      <c r="Z78" s="12"/>
      <c r="AA78" s="12"/>
      <c r="AB78" s="12"/>
      <c r="AC78" s="12" t="s">
        <v>525</v>
      </c>
      <c r="AD78" s="226"/>
      <c r="AE78" s="226"/>
      <c r="AF78" s="216"/>
      <c r="AG78" s="263" t="s">
        <v>567</v>
      </c>
    </row>
    <row r="79" spans="1:33" s="14" customFormat="1" ht="70" customHeight="1" x14ac:dyDescent="0.3">
      <c r="A79" s="79" t="s">
        <v>31</v>
      </c>
      <c r="B79" s="62" t="s">
        <v>316</v>
      </c>
      <c r="C79" s="63" t="s">
        <v>320</v>
      </c>
      <c r="D79" s="63"/>
      <c r="E79" s="62" t="s">
        <v>295</v>
      </c>
      <c r="F79" s="12"/>
      <c r="G79" s="15"/>
      <c r="H79" s="11"/>
      <c r="I79" s="64">
        <f>G79-H79</f>
        <v>0</v>
      </c>
      <c r="J79" s="12"/>
      <c r="K79" s="12">
        <v>40000</v>
      </c>
      <c r="L79" s="55">
        <f>J79+K79</f>
        <v>40000</v>
      </c>
      <c r="M79" s="12">
        <f>I79+L79</f>
        <v>40000</v>
      </c>
      <c r="N79" s="12">
        <v>122100</v>
      </c>
      <c r="O79" s="12" t="s">
        <v>314</v>
      </c>
      <c r="P79" s="12">
        <v>10000</v>
      </c>
      <c r="Q79" s="12"/>
      <c r="R79" s="102"/>
      <c r="S79" s="12"/>
      <c r="T79" s="12"/>
      <c r="U79" s="12"/>
      <c r="V79" s="12"/>
      <c r="W79" s="102"/>
      <c r="X79" s="12"/>
      <c r="Y79" s="12"/>
      <c r="Z79" s="12"/>
      <c r="AA79" s="102"/>
      <c r="AB79" s="12"/>
      <c r="AC79" s="12" t="s">
        <v>525</v>
      </c>
      <c r="AD79" s="227"/>
      <c r="AE79" s="227"/>
      <c r="AF79" s="217"/>
      <c r="AG79" s="264"/>
    </row>
    <row r="80" spans="1:33" s="14" customFormat="1" ht="47" thickBot="1" x14ac:dyDescent="0.35">
      <c r="A80" s="79" t="s">
        <v>35</v>
      </c>
      <c r="B80" s="62" t="s">
        <v>317</v>
      </c>
      <c r="C80" s="63" t="s">
        <v>319</v>
      </c>
      <c r="D80" s="63"/>
      <c r="E80" s="62" t="s">
        <v>295</v>
      </c>
      <c r="F80" s="12"/>
      <c r="G80" s="15"/>
      <c r="H80" s="11"/>
      <c r="I80" s="64">
        <f>G80-H80</f>
        <v>0</v>
      </c>
      <c r="J80" s="12"/>
      <c r="K80" s="12">
        <v>10000</v>
      </c>
      <c r="L80" s="55">
        <f>J80+K80</f>
        <v>10000</v>
      </c>
      <c r="M80" s="12">
        <f>I80+L80</f>
        <v>10000</v>
      </c>
      <c r="N80" s="12">
        <v>122100</v>
      </c>
      <c r="O80" s="12" t="s">
        <v>315</v>
      </c>
      <c r="P80" s="12"/>
      <c r="Q80" s="12"/>
      <c r="R80" s="12"/>
      <c r="S80" s="12"/>
      <c r="T80" s="12"/>
      <c r="U80" s="12"/>
      <c r="V80" s="12"/>
      <c r="W80" s="12"/>
      <c r="X80" s="12"/>
      <c r="Y80" s="12"/>
      <c r="Z80" s="12"/>
      <c r="AA80" s="12"/>
      <c r="AB80" s="12"/>
      <c r="AC80" s="12" t="s">
        <v>525</v>
      </c>
      <c r="AD80" s="227"/>
      <c r="AE80" s="227"/>
      <c r="AF80" s="217"/>
      <c r="AG80" s="264"/>
    </row>
    <row r="81" spans="1:248" s="14" customFormat="1" ht="46.5" x14ac:dyDescent="0.3">
      <c r="A81" s="79" t="s">
        <v>38</v>
      </c>
      <c r="B81" s="89" t="s">
        <v>469</v>
      </c>
      <c r="C81" s="90" t="s">
        <v>470</v>
      </c>
      <c r="D81" s="90"/>
      <c r="E81" s="89"/>
      <c r="F81" s="91"/>
      <c r="G81" s="92"/>
      <c r="H81" s="101"/>
      <c r="I81" s="93"/>
      <c r="J81" s="91"/>
      <c r="K81" s="91">
        <v>80000</v>
      </c>
      <c r="L81" s="94">
        <f>J81+K81</f>
        <v>80000</v>
      </c>
      <c r="M81" s="12">
        <f>I81+L81</f>
        <v>80000</v>
      </c>
      <c r="N81" s="91"/>
      <c r="O81" s="91"/>
      <c r="P81" s="91">
        <v>30000</v>
      </c>
      <c r="Q81" s="91"/>
      <c r="R81" s="102"/>
      <c r="S81" s="91"/>
      <c r="T81" s="102"/>
      <c r="U81" s="91"/>
      <c r="V81" s="102"/>
      <c r="W81" s="91"/>
      <c r="X81" s="102"/>
      <c r="Y81" s="91"/>
      <c r="Z81" s="102"/>
      <c r="AA81" s="91"/>
      <c r="AB81" s="102"/>
      <c r="AC81" s="12" t="s">
        <v>525</v>
      </c>
      <c r="AD81" s="221"/>
      <c r="AE81" s="221"/>
      <c r="AF81" s="215"/>
      <c r="AG81" s="265"/>
    </row>
    <row r="82" spans="1:248" s="3" customFormat="1" ht="15.5" x14ac:dyDescent="0.35">
      <c r="A82" s="81" t="s">
        <v>144</v>
      </c>
      <c r="B82" s="60"/>
      <c r="C82" s="60"/>
      <c r="D82" s="60"/>
      <c r="E82" s="60"/>
      <c r="F82" s="61">
        <f t="shared" ref="F82:P82" si="20">F83+F106+F109+F121</f>
        <v>133280</v>
      </c>
      <c r="G82" s="61">
        <f t="shared" si="20"/>
        <v>561314.19512195128</v>
      </c>
      <c r="H82" s="61">
        <f t="shared" si="20"/>
        <v>113300.19512195123</v>
      </c>
      <c r="I82" s="61">
        <f t="shared" si="20"/>
        <v>27500</v>
      </c>
      <c r="J82" s="61">
        <f t="shared" si="20"/>
        <v>876425.6585365854</v>
      </c>
      <c r="K82" s="61">
        <f t="shared" si="20"/>
        <v>640000</v>
      </c>
      <c r="L82" s="61">
        <f t="shared" si="20"/>
        <v>1516425.6585365855</v>
      </c>
      <c r="M82" s="61">
        <f t="shared" si="20"/>
        <v>1543925.6585365855</v>
      </c>
      <c r="N82" s="61">
        <f t="shared" si="20"/>
        <v>266560</v>
      </c>
      <c r="O82" s="61">
        <f t="shared" si="20"/>
        <v>0</v>
      </c>
      <c r="P82" s="61">
        <f t="shared" si="20"/>
        <v>250000</v>
      </c>
      <c r="Q82" s="61"/>
      <c r="R82" s="61"/>
      <c r="S82" s="61"/>
      <c r="T82" s="61"/>
      <c r="U82" s="61"/>
      <c r="V82" s="61"/>
      <c r="W82" s="61"/>
      <c r="X82" s="61"/>
      <c r="Y82" s="61"/>
      <c r="Z82" s="61"/>
      <c r="AA82" s="61"/>
      <c r="AB82" s="61"/>
      <c r="AC82" s="61"/>
      <c r="AD82" s="223"/>
      <c r="AE82" s="223"/>
      <c r="AF82" s="61"/>
      <c r="AG82" s="117"/>
    </row>
    <row r="83" spans="1:248" s="3" customFormat="1" ht="15.5" x14ac:dyDescent="0.35">
      <c r="A83" s="80" t="s">
        <v>145</v>
      </c>
      <c r="B83" s="65"/>
      <c r="C83" s="66"/>
      <c r="D83" s="67"/>
      <c r="E83" s="68"/>
      <c r="F83" s="95">
        <f t="shared" ref="F83:P83" si="21">SUM(F84:F105)</f>
        <v>133280</v>
      </c>
      <c r="G83" s="95">
        <f t="shared" si="21"/>
        <v>541903.51981707325</v>
      </c>
      <c r="H83" s="95">
        <f t="shared" si="21"/>
        <v>101389.51981707317</v>
      </c>
      <c r="I83" s="95">
        <f t="shared" si="21"/>
        <v>20000</v>
      </c>
      <c r="J83" s="95">
        <f t="shared" si="21"/>
        <v>297474.43902439025</v>
      </c>
      <c r="K83" s="95">
        <f t="shared" si="21"/>
        <v>27000</v>
      </c>
      <c r="L83" s="95">
        <f t="shared" si="21"/>
        <v>324474.43902439025</v>
      </c>
      <c r="M83" s="95">
        <f t="shared" si="21"/>
        <v>344474.43902439025</v>
      </c>
      <c r="N83" s="95">
        <f t="shared" si="21"/>
        <v>0</v>
      </c>
      <c r="O83" s="95">
        <f t="shared" si="21"/>
        <v>0</v>
      </c>
      <c r="P83" s="95">
        <f t="shared" si="21"/>
        <v>10000</v>
      </c>
      <c r="Q83" s="95"/>
      <c r="R83" s="95"/>
      <c r="S83" s="95"/>
      <c r="T83" s="95"/>
      <c r="U83" s="95"/>
      <c r="V83" s="95"/>
      <c r="W83" s="95"/>
      <c r="X83" s="95"/>
      <c r="Y83" s="95"/>
      <c r="Z83" s="95"/>
      <c r="AA83" s="95"/>
      <c r="AB83" s="95"/>
      <c r="AC83" s="95"/>
      <c r="AD83" s="220"/>
      <c r="AE83" s="220"/>
      <c r="AF83" s="95"/>
      <c r="AG83" s="117"/>
    </row>
    <row r="84" spans="1:248" s="16" customFormat="1" ht="62" x14ac:dyDescent="0.3">
      <c r="A84" s="79" t="s">
        <v>26</v>
      </c>
      <c r="B84" s="62" t="s">
        <v>149</v>
      </c>
      <c r="C84" s="63" t="s">
        <v>150</v>
      </c>
      <c r="D84" s="70"/>
      <c r="E84" s="62" t="s">
        <v>151</v>
      </c>
      <c r="F84" s="12">
        <v>133280</v>
      </c>
      <c r="G84" s="15">
        <f>49500000/656</f>
        <v>75457.317073170736</v>
      </c>
      <c r="H84" s="15">
        <v>75457.317073170736</v>
      </c>
      <c r="I84" s="64">
        <f t="shared" si="4"/>
        <v>0</v>
      </c>
      <c r="J84" s="12"/>
      <c r="K84" s="12">
        <v>0</v>
      </c>
      <c r="L84" s="12">
        <f t="shared" ref="L84:L105" si="22">J84+K84</f>
        <v>0</v>
      </c>
      <c r="M84" s="12">
        <f>I84+L84</f>
        <v>0</v>
      </c>
      <c r="N84" s="12"/>
      <c r="O84" s="12" t="s">
        <v>423</v>
      </c>
      <c r="P84" s="12"/>
      <c r="Q84" s="12"/>
      <c r="R84" s="12"/>
      <c r="S84" s="12"/>
      <c r="T84" s="12"/>
      <c r="U84" s="12"/>
      <c r="V84" s="12"/>
      <c r="W84" s="12"/>
      <c r="X84" s="12"/>
      <c r="Y84" s="12"/>
      <c r="Z84" s="12"/>
      <c r="AA84" s="12"/>
      <c r="AB84" s="12"/>
      <c r="AC84" s="12" t="s">
        <v>526</v>
      </c>
      <c r="AD84" s="222"/>
      <c r="AE84" s="222"/>
      <c r="AF84" s="12"/>
      <c r="AG84" s="117" t="s">
        <v>568</v>
      </c>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c r="ID84" s="14"/>
      <c r="IE84" s="14"/>
      <c r="IF84" s="14"/>
      <c r="IG84" s="14"/>
      <c r="IH84" s="14"/>
      <c r="II84" s="14"/>
      <c r="IJ84" s="14"/>
      <c r="IK84" s="14"/>
      <c r="IL84" s="14"/>
      <c r="IM84" s="14"/>
      <c r="IN84" s="14"/>
    </row>
    <row r="85" spans="1:248" s="107" customFormat="1" ht="62" x14ac:dyDescent="0.3">
      <c r="A85" s="228" t="s">
        <v>31</v>
      </c>
      <c r="B85" s="237" t="s">
        <v>709</v>
      </c>
      <c r="C85" s="238"/>
      <c r="D85" s="239"/>
      <c r="E85" s="229" t="s">
        <v>152</v>
      </c>
      <c r="F85" s="94"/>
      <c r="G85" s="240">
        <v>314045</v>
      </c>
      <c r="H85" s="240"/>
      <c r="I85" s="241"/>
      <c r="J85" s="94"/>
      <c r="K85" s="94"/>
      <c r="L85" s="94"/>
      <c r="M85" s="94"/>
      <c r="N85" s="94"/>
      <c r="O85" s="94"/>
      <c r="P85" s="94"/>
      <c r="Q85" s="94"/>
      <c r="R85" s="94"/>
      <c r="S85" s="242"/>
      <c r="T85" s="94"/>
      <c r="U85" s="243"/>
      <c r="V85" s="94"/>
      <c r="W85" s="94"/>
      <c r="X85" s="94"/>
      <c r="Y85" s="94"/>
      <c r="Z85" s="94"/>
      <c r="AA85" s="94"/>
      <c r="AB85" s="94"/>
      <c r="AC85" s="94"/>
      <c r="AD85" s="244"/>
      <c r="AE85" s="244"/>
      <c r="AF85" s="94"/>
      <c r="AG85" s="236"/>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row>
    <row r="86" spans="1:248" s="107" customFormat="1" ht="62" x14ac:dyDescent="0.3">
      <c r="A86" s="228" t="s">
        <v>35</v>
      </c>
      <c r="B86" s="237" t="s">
        <v>708</v>
      </c>
      <c r="C86" s="238"/>
      <c r="D86" s="239"/>
      <c r="E86" s="237"/>
      <c r="F86" s="94"/>
      <c r="G86" s="240">
        <v>91469</v>
      </c>
      <c r="H86" s="240"/>
      <c r="I86" s="241"/>
      <c r="J86" s="94"/>
      <c r="K86" s="94"/>
      <c r="L86" s="94"/>
      <c r="M86" s="94"/>
      <c r="N86" s="94"/>
      <c r="O86" s="94"/>
      <c r="P86" s="94"/>
      <c r="Q86" s="94"/>
      <c r="R86" s="94"/>
      <c r="S86" s="242"/>
      <c r="T86" s="94"/>
      <c r="U86" s="243"/>
      <c r="V86" s="94"/>
      <c r="W86" s="94"/>
      <c r="X86" s="94"/>
      <c r="Y86" s="94"/>
      <c r="Z86" s="94"/>
      <c r="AA86" s="94"/>
      <c r="AB86" s="94"/>
      <c r="AC86" s="94"/>
      <c r="AD86" s="244"/>
      <c r="AE86" s="244"/>
      <c r="AF86" s="94"/>
      <c r="AG86" s="236"/>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c r="EA86" s="104"/>
      <c r="EB86" s="104"/>
      <c r="EC86" s="104"/>
      <c r="ED86" s="104"/>
      <c r="EE86" s="104"/>
      <c r="EF86" s="104"/>
      <c r="EG86" s="104"/>
      <c r="EH86" s="104"/>
      <c r="EI86" s="104"/>
      <c r="EJ86" s="104"/>
      <c r="EK86" s="104"/>
      <c r="EL86" s="104"/>
      <c r="EM86" s="104"/>
      <c r="EN86" s="104"/>
      <c r="EO86" s="104"/>
      <c r="EP86" s="104"/>
      <c r="EQ86" s="104"/>
      <c r="ER86" s="104"/>
      <c r="ES86" s="104"/>
      <c r="ET86" s="104"/>
      <c r="EU86" s="104"/>
      <c r="EV86" s="104"/>
      <c r="EW86" s="104"/>
      <c r="EX86" s="104"/>
      <c r="EY86" s="104"/>
      <c r="EZ86" s="104"/>
      <c r="FA86" s="104"/>
      <c r="FB86" s="104"/>
      <c r="FC86" s="104"/>
      <c r="FD86" s="104"/>
      <c r="FE86" s="104"/>
      <c r="FF86" s="104"/>
      <c r="FG86" s="104"/>
      <c r="FH86" s="104"/>
      <c r="FI86" s="104"/>
      <c r="FJ86" s="104"/>
      <c r="FK86" s="104"/>
      <c r="FL86" s="104"/>
      <c r="FM86" s="104"/>
      <c r="FN86" s="104"/>
      <c r="FO86" s="104"/>
      <c r="FP86" s="104"/>
      <c r="FQ86" s="104"/>
      <c r="FR86" s="104"/>
      <c r="FS86" s="104"/>
      <c r="FT86" s="104"/>
      <c r="FU86" s="104"/>
      <c r="FV86" s="104"/>
      <c r="FW86" s="104"/>
      <c r="FX86" s="104"/>
      <c r="FY86" s="104"/>
      <c r="FZ86" s="104"/>
      <c r="GA86" s="104"/>
      <c r="GB86" s="104"/>
      <c r="GC86" s="104"/>
      <c r="GD86" s="104"/>
      <c r="GE86" s="104"/>
      <c r="GF86" s="104"/>
      <c r="GG86" s="104"/>
      <c r="GH86" s="104"/>
      <c r="GI86" s="104"/>
      <c r="GJ86" s="104"/>
      <c r="GK86" s="104"/>
      <c r="GL86" s="104"/>
      <c r="GM86" s="104"/>
      <c r="GN86" s="104"/>
      <c r="GO86" s="104"/>
      <c r="GP86" s="104"/>
      <c r="GQ86" s="104"/>
      <c r="GR86" s="104"/>
      <c r="GS86" s="104"/>
      <c r="GT86" s="104"/>
      <c r="GU86" s="104"/>
      <c r="GV86" s="104"/>
      <c r="GW86" s="104"/>
      <c r="GX86" s="104"/>
      <c r="GY86" s="104"/>
      <c r="GZ86" s="104"/>
      <c r="HA86" s="104"/>
      <c r="HB86" s="104"/>
      <c r="HC86" s="104"/>
      <c r="HD86" s="104"/>
      <c r="HE86" s="104"/>
      <c r="HF86" s="104"/>
      <c r="HG86" s="104"/>
      <c r="HH86" s="104"/>
      <c r="HI86" s="104"/>
      <c r="HJ86" s="104"/>
      <c r="HK86" s="104"/>
      <c r="HL86" s="104"/>
      <c r="HM86" s="104"/>
      <c r="HN86" s="104"/>
      <c r="HO86" s="104"/>
      <c r="HP86" s="104"/>
      <c r="HQ86" s="104"/>
      <c r="HR86" s="104"/>
      <c r="HS86" s="104"/>
      <c r="HT86" s="104"/>
      <c r="HU86" s="104"/>
      <c r="HV86" s="104"/>
      <c r="HW86" s="104"/>
      <c r="HX86" s="104"/>
      <c r="HY86" s="104"/>
      <c r="HZ86" s="104"/>
      <c r="IA86" s="104"/>
      <c r="IB86" s="104"/>
      <c r="IC86" s="104"/>
      <c r="ID86" s="104"/>
      <c r="IE86" s="104"/>
      <c r="IF86" s="104"/>
      <c r="IG86" s="104"/>
      <c r="IH86" s="104"/>
      <c r="II86" s="104"/>
      <c r="IJ86" s="104"/>
      <c r="IK86" s="104"/>
      <c r="IL86" s="104"/>
      <c r="IM86" s="104"/>
      <c r="IN86" s="104"/>
    </row>
    <row r="87" spans="1:248" s="107" customFormat="1" ht="47" thickBot="1" x14ac:dyDescent="0.35">
      <c r="A87" s="228" t="s">
        <v>38</v>
      </c>
      <c r="B87" s="237" t="s">
        <v>710</v>
      </c>
      <c r="C87" s="238"/>
      <c r="D87" s="239"/>
      <c r="E87" s="237"/>
      <c r="F87" s="94"/>
      <c r="G87" s="240">
        <v>15000</v>
      </c>
      <c r="H87" s="240"/>
      <c r="I87" s="241"/>
      <c r="J87" s="94"/>
      <c r="K87" s="94"/>
      <c r="L87" s="94"/>
      <c r="M87" s="94"/>
      <c r="N87" s="94"/>
      <c r="O87" s="94"/>
      <c r="P87" s="94"/>
      <c r="Q87" s="94"/>
      <c r="R87" s="94"/>
      <c r="S87" s="242"/>
      <c r="T87" s="94"/>
      <c r="U87" s="243"/>
      <c r="V87" s="94"/>
      <c r="W87" s="94"/>
      <c r="X87" s="94"/>
      <c r="Y87" s="94"/>
      <c r="Z87" s="94"/>
      <c r="AA87" s="94"/>
      <c r="AB87" s="94"/>
      <c r="AC87" s="94"/>
      <c r="AD87" s="244"/>
      <c r="AE87" s="244"/>
      <c r="AF87" s="94"/>
      <c r="AG87" s="236"/>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c r="EA87" s="104"/>
      <c r="EB87" s="104"/>
      <c r="EC87" s="104"/>
      <c r="ED87" s="104"/>
      <c r="EE87" s="104"/>
      <c r="EF87" s="104"/>
      <c r="EG87" s="104"/>
      <c r="EH87" s="104"/>
      <c r="EI87" s="104"/>
      <c r="EJ87" s="104"/>
      <c r="EK87" s="104"/>
      <c r="EL87" s="104"/>
      <c r="EM87" s="104"/>
      <c r="EN87" s="104"/>
      <c r="EO87" s="104"/>
      <c r="EP87" s="104"/>
      <c r="EQ87" s="104"/>
      <c r="ER87" s="104"/>
      <c r="ES87" s="104"/>
      <c r="ET87" s="104"/>
      <c r="EU87" s="104"/>
      <c r="EV87" s="104"/>
      <c r="EW87" s="104"/>
      <c r="EX87" s="104"/>
      <c r="EY87" s="104"/>
      <c r="EZ87" s="104"/>
      <c r="FA87" s="104"/>
      <c r="FB87" s="104"/>
      <c r="FC87" s="104"/>
      <c r="FD87" s="104"/>
      <c r="FE87" s="104"/>
      <c r="FF87" s="104"/>
      <c r="FG87" s="104"/>
      <c r="FH87" s="104"/>
      <c r="FI87" s="104"/>
      <c r="FJ87" s="104"/>
      <c r="FK87" s="104"/>
      <c r="FL87" s="104"/>
      <c r="FM87" s="104"/>
      <c r="FN87" s="104"/>
      <c r="FO87" s="104"/>
      <c r="FP87" s="104"/>
      <c r="FQ87" s="104"/>
      <c r="FR87" s="104"/>
      <c r="FS87" s="104"/>
      <c r="FT87" s="104"/>
      <c r="FU87" s="104"/>
      <c r="FV87" s="104"/>
      <c r="FW87" s="104"/>
      <c r="FX87" s="104"/>
      <c r="FY87" s="104"/>
      <c r="FZ87" s="104"/>
      <c r="GA87" s="104"/>
      <c r="GB87" s="104"/>
      <c r="GC87" s="104"/>
      <c r="GD87" s="104"/>
      <c r="GE87" s="104"/>
      <c r="GF87" s="104"/>
      <c r="GG87" s="104"/>
      <c r="GH87" s="104"/>
      <c r="GI87" s="104"/>
      <c r="GJ87" s="104"/>
      <c r="GK87" s="104"/>
      <c r="GL87" s="104"/>
      <c r="GM87" s="104"/>
      <c r="GN87" s="104"/>
      <c r="GO87" s="104"/>
      <c r="GP87" s="104"/>
      <c r="GQ87" s="104"/>
      <c r="GR87" s="104"/>
      <c r="GS87" s="104"/>
      <c r="GT87" s="104"/>
      <c r="GU87" s="104"/>
      <c r="GV87" s="104"/>
      <c r="GW87" s="104"/>
      <c r="GX87" s="104"/>
      <c r="GY87" s="104"/>
      <c r="GZ87" s="104"/>
      <c r="HA87" s="104"/>
      <c r="HB87" s="104"/>
      <c r="HC87" s="104"/>
      <c r="HD87" s="104"/>
      <c r="HE87" s="104"/>
      <c r="HF87" s="104"/>
      <c r="HG87" s="104"/>
      <c r="HH87" s="104"/>
      <c r="HI87" s="104"/>
      <c r="HJ87" s="104"/>
      <c r="HK87" s="104"/>
      <c r="HL87" s="104"/>
      <c r="HM87" s="104"/>
      <c r="HN87" s="104"/>
      <c r="HO87" s="104"/>
      <c r="HP87" s="104"/>
      <c r="HQ87" s="104"/>
      <c r="HR87" s="104"/>
      <c r="HS87" s="104"/>
      <c r="HT87" s="104"/>
      <c r="HU87" s="104"/>
      <c r="HV87" s="104"/>
      <c r="HW87" s="104"/>
      <c r="HX87" s="104"/>
      <c r="HY87" s="104"/>
      <c r="HZ87" s="104"/>
      <c r="IA87" s="104"/>
      <c r="IB87" s="104"/>
      <c r="IC87" s="104"/>
      <c r="ID87" s="104"/>
      <c r="IE87" s="104"/>
      <c r="IF87" s="104"/>
      <c r="IG87" s="104"/>
      <c r="IH87" s="104"/>
      <c r="II87" s="104"/>
      <c r="IJ87" s="104"/>
      <c r="IK87" s="104"/>
      <c r="IL87" s="104"/>
      <c r="IM87" s="104"/>
      <c r="IN87" s="104"/>
    </row>
    <row r="88" spans="1:248" s="16" customFormat="1" ht="124" x14ac:dyDescent="0.3">
      <c r="A88" s="79" t="s">
        <v>41</v>
      </c>
      <c r="B88" s="62" t="s">
        <v>153</v>
      </c>
      <c r="C88" s="63" t="s">
        <v>154</v>
      </c>
      <c r="D88" s="70"/>
      <c r="E88" s="62" t="s">
        <v>155</v>
      </c>
      <c r="F88" s="12"/>
      <c r="G88" s="15"/>
      <c r="H88" s="17"/>
      <c r="I88" s="64">
        <f t="shared" ref="I88:I152" si="23">G88-H88</f>
        <v>0</v>
      </c>
      <c r="J88" s="12">
        <v>7622</v>
      </c>
      <c r="K88" s="12"/>
      <c r="L88" s="12">
        <f t="shared" si="22"/>
        <v>7622</v>
      </c>
      <c r="M88" s="12">
        <f t="shared" ref="M88:M105" si="24">I88+L88</f>
        <v>7622</v>
      </c>
      <c r="N88" s="12"/>
      <c r="O88" s="53"/>
      <c r="P88" s="12">
        <v>5000</v>
      </c>
      <c r="Q88" s="12"/>
      <c r="R88" s="12"/>
      <c r="S88" s="12"/>
      <c r="T88" s="12"/>
      <c r="U88" s="102"/>
      <c r="V88" s="12"/>
      <c r="W88" s="12"/>
      <c r="X88" s="12"/>
      <c r="Y88" s="12"/>
      <c r="Z88" s="12"/>
      <c r="AA88" s="12"/>
      <c r="AB88" s="12"/>
      <c r="AC88" s="12" t="s">
        <v>526</v>
      </c>
      <c r="AD88" s="222"/>
      <c r="AE88" s="222"/>
      <c r="AF88" s="12"/>
      <c r="AG88" s="117" t="s">
        <v>563</v>
      </c>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row>
    <row r="89" spans="1:248" s="14" customFormat="1" ht="62" x14ac:dyDescent="0.3">
      <c r="A89" s="79" t="s">
        <v>95</v>
      </c>
      <c r="B89" s="62" t="s">
        <v>250</v>
      </c>
      <c r="C89" s="63" t="s">
        <v>258</v>
      </c>
      <c r="D89" s="63"/>
      <c r="E89" s="62" t="s">
        <v>332</v>
      </c>
      <c r="F89" s="12"/>
      <c r="G89" s="15"/>
      <c r="H89" s="11"/>
      <c r="I89" s="64">
        <f t="shared" si="23"/>
        <v>0</v>
      </c>
      <c r="J89" s="12">
        <v>0</v>
      </c>
      <c r="K89" s="12"/>
      <c r="L89" s="12">
        <f t="shared" si="22"/>
        <v>0</v>
      </c>
      <c r="M89" s="12">
        <f t="shared" si="24"/>
        <v>0</v>
      </c>
      <c r="N89" s="12"/>
      <c r="O89" s="53"/>
      <c r="P89" s="69"/>
      <c r="Q89" s="69"/>
      <c r="R89" s="69"/>
      <c r="S89" s="69"/>
      <c r="T89" s="69"/>
      <c r="U89" s="69"/>
      <c r="V89" s="69"/>
      <c r="W89" s="69"/>
      <c r="X89" s="69"/>
      <c r="Y89" s="69"/>
      <c r="Z89" s="69"/>
      <c r="AA89" s="69"/>
      <c r="AB89" s="69"/>
      <c r="AC89" s="12" t="s">
        <v>526</v>
      </c>
      <c r="AD89" s="222"/>
      <c r="AE89" s="222"/>
      <c r="AF89" s="12"/>
      <c r="AG89" s="117" t="s">
        <v>478</v>
      </c>
    </row>
    <row r="90" spans="1:248" s="14" customFormat="1" ht="62.5" thickBot="1" x14ac:dyDescent="0.35">
      <c r="A90" s="79" t="s">
        <v>44</v>
      </c>
      <c r="B90" s="62" t="s">
        <v>270</v>
      </c>
      <c r="C90" s="63" t="s">
        <v>285</v>
      </c>
      <c r="D90" s="63"/>
      <c r="E90" s="62" t="s">
        <v>155</v>
      </c>
      <c r="F90" s="12"/>
      <c r="G90" s="12">
        <v>20000</v>
      </c>
      <c r="H90" s="12">
        <v>20000</v>
      </c>
      <c r="I90" s="64">
        <f t="shared" si="23"/>
        <v>0</v>
      </c>
      <c r="J90" s="12"/>
      <c r="K90" s="12"/>
      <c r="L90" s="12">
        <f t="shared" si="22"/>
        <v>0</v>
      </c>
      <c r="M90" s="12">
        <f t="shared" si="24"/>
        <v>0</v>
      </c>
      <c r="N90" s="12"/>
      <c r="O90" s="12"/>
      <c r="P90" s="12"/>
      <c r="Q90" s="12"/>
      <c r="R90" s="12"/>
      <c r="S90" s="12"/>
      <c r="T90" s="12"/>
      <c r="U90" s="12"/>
      <c r="V90" s="12"/>
      <c r="W90" s="12"/>
      <c r="X90" s="12"/>
      <c r="Y90" s="12"/>
      <c r="Z90" s="12"/>
      <c r="AA90" s="12"/>
      <c r="AB90" s="12"/>
      <c r="AC90" s="12" t="s">
        <v>526</v>
      </c>
      <c r="AD90" s="222"/>
      <c r="AE90" s="222"/>
      <c r="AF90" s="12"/>
      <c r="AG90" s="117"/>
    </row>
    <row r="91" spans="1:248" s="14" customFormat="1" ht="47" thickBot="1" x14ac:dyDescent="0.35">
      <c r="A91" s="79" t="s">
        <v>46</v>
      </c>
      <c r="B91" s="62" t="s">
        <v>344</v>
      </c>
      <c r="C91" s="63" t="s">
        <v>327</v>
      </c>
      <c r="D91" s="63"/>
      <c r="E91" s="62" t="s">
        <v>331</v>
      </c>
      <c r="F91" s="12"/>
      <c r="G91" s="15"/>
      <c r="H91" s="11"/>
      <c r="I91" s="64">
        <f>G91-H91</f>
        <v>0</v>
      </c>
      <c r="J91" s="12">
        <v>20000</v>
      </c>
      <c r="K91" s="12"/>
      <c r="L91" s="12">
        <f t="shared" si="22"/>
        <v>20000</v>
      </c>
      <c r="M91" s="12">
        <f t="shared" si="24"/>
        <v>20000</v>
      </c>
      <c r="N91" s="12"/>
      <c r="O91" s="12"/>
      <c r="P91" s="12"/>
      <c r="Q91" s="12"/>
      <c r="R91" s="102"/>
      <c r="S91" s="12"/>
      <c r="T91" s="12"/>
      <c r="U91" s="12"/>
      <c r="V91" s="12"/>
      <c r="W91" s="12"/>
      <c r="X91" s="12"/>
      <c r="Y91" s="12"/>
      <c r="Z91" s="12"/>
      <c r="AA91" s="12"/>
      <c r="AB91" s="12"/>
      <c r="AC91" s="12" t="s">
        <v>526</v>
      </c>
      <c r="AD91" s="222"/>
      <c r="AE91" s="222"/>
      <c r="AF91" s="12"/>
      <c r="AG91" s="117"/>
    </row>
    <row r="92" spans="1:248" s="14" customFormat="1" ht="76" customHeight="1" thickBot="1" x14ac:dyDescent="0.35">
      <c r="A92" s="79" t="s">
        <v>48</v>
      </c>
      <c r="B92" s="62" t="s">
        <v>269</v>
      </c>
      <c r="C92" s="63" t="s">
        <v>262</v>
      </c>
      <c r="D92" s="63"/>
      <c r="E92" s="62" t="s">
        <v>155</v>
      </c>
      <c r="F92" s="12"/>
      <c r="G92" s="12">
        <v>20000</v>
      </c>
      <c r="H92" s="11"/>
      <c r="I92" s="64">
        <f>G92-H92</f>
        <v>20000</v>
      </c>
      <c r="J92" s="12"/>
      <c r="K92" s="12">
        <v>10000</v>
      </c>
      <c r="L92" s="12">
        <f t="shared" si="22"/>
        <v>10000</v>
      </c>
      <c r="M92" s="12">
        <f t="shared" si="24"/>
        <v>30000</v>
      </c>
      <c r="N92" s="12"/>
      <c r="O92" s="12"/>
      <c r="P92" s="12"/>
      <c r="Q92" s="12"/>
      <c r="R92" s="12"/>
      <c r="S92" s="12"/>
      <c r="T92" s="12"/>
      <c r="U92" s="12"/>
      <c r="V92" s="12"/>
      <c r="W92" s="12"/>
      <c r="X92" s="102"/>
      <c r="Y92" s="12"/>
      <c r="Z92" s="12"/>
      <c r="AA92" s="12"/>
      <c r="AB92" s="12"/>
      <c r="AC92" s="12" t="s">
        <v>526</v>
      </c>
      <c r="AD92" s="222"/>
      <c r="AE92" s="222"/>
      <c r="AF92" s="12"/>
      <c r="AG92" s="117"/>
    </row>
    <row r="93" spans="1:248" s="14" customFormat="1" ht="47" thickBot="1" x14ac:dyDescent="0.35">
      <c r="A93" s="79" t="s">
        <v>52</v>
      </c>
      <c r="B93" s="62" t="s">
        <v>301</v>
      </c>
      <c r="C93" s="63" t="s">
        <v>302</v>
      </c>
      <c r="D93" s="63"/>
      <c r="E93" s="62" t="s">
        <v>155</v>
      </c>
      <c r="F93" s="12"/>
      <c r="G93" s="15"/>
      <c r="H93" s="11"/>
      <c r="I93" s="64">
        <f t="shared" si="23"/>
        <v>0</v>
      </c>
      <c r="J93" s="12">
        <v>2000</v>
      </c>
      <c r="K93" s="12"/>
      <c r="L93" s="12">
        <f t="shared" si="22"/>
        <v>2000</v>
      </c>
      <c r="M93" s="12">
        <f t="shared" si="24"/>
        <v>2000</v>
      </c>
      <c r="N93" s="12"/>
      <c r="O93" s="12"/>
      <c r="P93" s="12"/>
      <c r="Q93" s="12"/>
      <c r="R93" s="102"/>
      <c r="S93" s="12"/>
      <c r="T93" s="12"/>
      <c r="U93" s="12"/>
      <c r="V93" s="12"/>
      <c r="W93" s="12"/>
      <c r="X93" s="12"/>
      <c r="Y93" s="12"/>
      <c r="Z93" s="12"/>
      <c r="AA93" s="12"/>
      <c r="AB93" s="12"/>
      <c r="AC93" s="12" t="s">
        <v>526</v>
      </c>
      <c r="AD93" s="222"/>
      <c r="AE93" s="222"/>
      <c r="AF93" s="12"/>
      <c r="AG93" s="117"/>
    </row>
    <row r="94" spans="1:248" s="14" customFormat="1" ht="30.75" customHeight="1" thickBot="1" x14ac:dyDescent="0.35">
      <c r="A94" s="79" t="s">
        <v>56</v>
      </c>
      <c r="B94" s="62" t="s">
        <v>263</v>
      </c>
      <c r="C94" s="63" t="s">
        <v>264</v>
      </c>
      <c r="D94" s="63"/>
      <c r="E94" s="62" t="s">
        <v>155</v>
      </c>
      <c r="F94" s="12"/>
      <c r="G94" s="15"/>
      <c r="H94" s="11"/>
      <c r="I94" s="64">
        <f t="shared" si="23"/>
        <v>0</v>
      </c>
      <c r="J94" s="12">
        <v>3750</v>
      </c>
      <c r="K94" s="12"/>
      <c r="L94" s="12">
        <f t="shared" si="22"/>
        <v>3750</v>
      </c>
      <c r="M94" s="12">
        <f t="shared" si="24"/>
        <v>3750</v>
      </c>
      <c r="N94" s="12"/>
      <c r="O94" s="12"/>
      <c r="P94" s="12"/>
      <c r="Q94" s="12"/>
      <c r="R94" s="102"/>
      <c r="S94" s="12"/>
      <c r="T94" s="12"/>
      <c r="U94" s="12"/>
      <c r="V94" s="12"/>
      <c r="W94" s="12"/>
      <c r="X94" s="12"/>
      <c r="Y94" s="12"/>
      <c r="Z94" s="12"/>
      <c r="AA94" s="12"/>
      <c r="AB94" s="12"/>
      <c r="AC94" s="12" t="s">
        <v>527</v>
      </c>
      <c r="AD94" s="222"/>
      <c r="AE94" s="222"/>
      <c r="AF94" s="12"/>
      <c r="AG94" s="117"/>
    </row>
    <row r="95" spans="1:248" s="14" customFormat="1" ht="47" thickBot="1" x14ac:dyDescent="0.35">
      <c r="A95" s="79" t="s">
        <v>116</v>
      </c>
      <c r="B95" s="62" t="s">
        <v>348</v>
      </c>
      <c r="C95" s="63" t="s">
        <v>266</v>
      </c>
      <c r="D95" s="63"/>
      <c r="E95" s="62" t="s">
        <v>155</v>
      </c>
      <c r="F95" s="12"/>
      <c r="G95" s="15"/>
      <c r="H95" s="11"/>
      <c r="I95" s="64">
        <f t="shared" si="23"/>
        <v>0</v>
      </c>
      <c r="J95" s="12">
        <v>3000</v>
      </c>
      <c r="K95" s="12"/>
      <c r="L95" s="12">
        <f t="shared" si="22"/>
        <v>3000</v>
      </c>
      <c r="M95" s="12">
        <f t="shared" si="24"/>
        <v>3000</v>
      </c>
      <c r="N95" s="12"/>
      <c r="O95" s="12"/>
      <c r="P95" s="12"/>
      <c r="Q95" s="12"/>
      <c r="R95" s="102"/>
      <c r="S95" s="12"/>
      <c r="T95" s="12"/>
      <c r="U95" s="12"/>
      <c r="V95" s="12"/>
      <c r="W95" s="12"/>
      <c r="X95" s="12"/>
      <c r="Y95" s="12"/>
      <c r="Z95" s="12"/>
      <c r="AA95" s="12"/>
      <c r="AB95" s="12"/>
      <c r="AC95" s="12" t="s">
        <v>527</v>
      </c>
      <c r="AD95" s="222"/>
      <c r="AE95" s="222"/>
      <c r="AF95" s="12"/>
      <c r="AG95" s="117"/>
    </row>
    <row r="96" spans="1:248" s="14" customFormat="1" ht="46.5" x14ac:dyDescent="0.3">
      <c r="A96" s="79" t="s">
        <v>120</v>
      </c>
      <c r="B96" s="62" t="s">
        <v>265</v>
      </c>
      <c r="C96" s="63" t="s">
        <v>296</v>
      </c>
      <c r="D96" s="63"/>
      <c r="E96" s="62" t="s">
        <v>155</v>
      </c>
      <c r="F96" s="12"/>
      <c r="G96" s="15"/>
      <c r="H96" s="11"/>
      <c r="I96" s="64">
        <f t="shared" si="23"/>
        <v>0</v>
      </c>
      <c r="J96" s="12">
        <v>1000</v>
      </c>
      <c r="K96" s="12"/>
      <c r="L96" s="12">
        <f t="shared" si="22"/>
        <v>1000</v>
      </c>
      <c r="M96" s="12">
        <f t="shared" si="24"/>
        <v>1000</v>
      </c>
      <c r="N96" s="12"/>
      <c r="O96" s="12"/>
      <c r="P96" s="12"/>
      <c r="Q96" s="12"/>
      <c r="R96" s="102"/>
      <c r="S96" s="12"/>
      <c r="T96" s="12"/>
      <c r="U96" s="12"/>
      <c r="V96" s="12"/>
      <c r="W96" s="12"/>
      <c r="X96" s="12"/>
      <c r="Y96" s="12"/>
      <c r="Z96" s="12"/>
      <c r="AA96" s="12"/>
      <c r="AB96" s="12"/>
      <c r="AC96" s="12" t="s">
        <v>527</v>
      </c>
      <c r="AD96" s="222"/>
      <c r="AE96" s="222"/>
      <c r="AF96" s="12"/>
      <c r="AG96" s="117"/>
    </row>
    <row r="97" spans="1:248" s="14" customFormat="1" ht="31.5" thickBot="1" x14ac:dyDescent="0.35">
      <c r="A97" s="79" t="s">
        <v>123</v>
      </c>
      <c r="B97" s="62" t="s">
        <v>297</v>
      </c>
      <c r="C97" s="63" t="s">
        <v>404</v>
      </c>
      <c r="D97" s="63"/>
      <c r="E97" s="62" t="s">
        <v>155</v>
      </c>
      <c r="F97" s="12"/>
      <c r="G97" s="15">
        <v>5932.2027439024387</v>
      </c>
      <c r="H97" s="15">
        <v>5932.2027439024387</v>
      </c>
      <c r="I97" s="64">
        <f t="shared" si="23"/>
        <v>0</v>
      </c>
      <c r="J97" s="12"/>
      <c r="K97" s="12"/>
      <c r="L97" s="12">
        <f t="shared" si="22"/>
        <v>0</v>
      </c>
      <c r="M97" s="12">
        <f t="shared" si="24"/>
        <v>0</v>
      </c>
      <c r="N97" s="12"/>
      <c r="O97" s="12"/>
      <c r="P97" s="12"/>
      <c r="Q97" s="12"/>
      <c r="R97" s="12"/>
      <c r="S97" s="12"/>
      <c r="T97" s="12"/>
      <c r="U97" s="12"/>
      <c r="V97" s="12"/>
      <c r="W97" s="12"/>
      <c r="X97" s="12"/>
      <c r="Y97" s="12"/>
      <c r="Z97" s="12"/>
      <c r="AA97" s="12"/>
      <c r="AB97" s="12"/>
      <c r="AC97" s="12"/>
      <c r="AD97" s="222"/>
      <c r="AE97" s="222"/>
      <c r="AF97" s="12"/>
      <c r="AG97" s="117"/>
    </row>
    <row r="98" spans="1:248" s="14" customFormat="1" ht="78" customHeight="1" thickBot="1" x14ac:dyDescent="0.35">
      <c r="A98" s="79" t="s">
        <v>280</v>
      </c>
      <c r="B98" s="62" t="s">
        <v>322</v>
      </c>
      <c r="C98" s="63" t="s">
        <v>300</v>
      </c>
      <c r="D98" s="63"/>
      <c r="E98" s="62" t="s">
        <v>155</v>
      </c>
      <c r="F98" s="12"/>
      <c r="G98" s="15"/>
      <c r="H98" s="11"/>
      <c r="I98" s="64">
        <f t="shared" si="23"/>
        <v>0</v>
      </c>
      <c r="J98" s="12">
        <v>8000</v>
      </c>
      <c r="K98" s="12"/>
      <c r="L98" s="12">
        <f t="shared" si="22"/>
        <v>8000</v>
      </c>
      <c r="M98" s="12">
        <f t="shared" si="24"/>
        <v>8000</v>
      </c>
      <c r="N98" s="12"/>
      <c r="O98" s="12"/>
      <c r="P98" s="12"/>
      <c r="Q98" s="12"/>
      <c r="R98" s="12"/>
      <c r="S98" s="102"/>
      <c r="T98" s="12"/>
      <c r="U98" s="12"/>
      <c r="V98" s="12"/>
      <c r="W98" s="12"/>
      <c r="X98" s="12"/>
      <c r="Y98" s="12"/>
      <c r="Z98" s="12"/>
      <c r="AA98" s="12"/>
      <c r="AB98" s="12"/>
      <c r="AC98" s="12" t="s">
        <v>527</v>
      </c>
      <c r="AD98" s="222"/>
      <c r="AE98" s="222"/>
      <c r="AF98" s="12"/>
      <c r="AG98" s="117"/>
    </row>
    <row r="99" spans="1:248" s="14" customFormat="1" ht="47" thickBot="1" x14ac:dyDescent="0.35">
      <c r="A99" s="79" t="s">
        <v>281</v>
      </c>
      <c r="B99" s="62" t="s">
        <v>303</v>
      </c>
      <c r="C99" s="63" t="s">
        <v>304</v>
      </c>
      <c r="D99" s="63"/>
      <c r="E99" s="62" t="s">
        <v>155</v>
      </c>
      <c r="F99" s="12"/>
      <c r="G99" s="15"/>
      <c r="H99" s="11"/>
      <c r="I99" s="64">
        <f t="shared" si="23"/>
        <v>0</v>
      </c>
      <c r="J99" s="12">
        <v>1200</v>
      </c>
      <c r="K99" s="12"/>
      <c r="L99" s="12">
        <f t="shared" si="22"/>
        <v>1200</v>
      </c>
      <c r="M99" s="12">
        <f t="shared" si="24"/>
        <v>1200</v>
      </c>
      <c r="N99" s="12"/>
      <c r="O99" s="12"/>
      <c r="P99" s="12"/>
      <c r="Q99" s="12"/>
      <c r="R99" s="102"/>
      <c r="S99" s="12"/>
      <c r="T99" s="12"/>
      <c r="U99" s="12"/>
      <c r="V99" s="12"/>
      <c r="W99" s="12"/>
      <c r="X99" s="12"/>
      <c r="Y99" s="12"/>
      <c r="Z99" s="12"/>
      <c r="AA99" s="12"/>
      <c r="AB99" s="12"/>
      <c r="AC99" s="12" t="s">
        <v>527</v>
      </c>
      <c r="AD99" s="222"/>
      <c r="AE99" s="222"/>
      <c r="AF99" s="12"/>
      <c r="AG99" s="117"/>
    </row>
    <row r="100" spans="1:248" s="14" customFormat="1" ht="208.5" customHeight="1" thickBot="1" x14ac:dyDescent="0.35">
      <c r="A100" s="79" t="s">
        <v>282</v>
      </c>
      <c r="B100" s="62" t="s">
        <v>353</v>
      </c>
      <c r="C100" s="63" t="s">
        <v>368</v>
      </c>
      <c r="D100" s="63"/>
      <c r="E100" s="62" t="s">
        <v>155</v>
      </c>
      <c r="F100" s="12"/>
      <c r="G100" s="15"/>
      <c r="H100" s="11"/>
      <c r="I100" s="64">
        <f t="shared" si="23"/>
        <v>0</v>
      </c>
      <c r="J100" s="12">
        <v>2000</v>
      </c>
      <c r="K100" s="12"/>
      <c r="L100" s="12">
        <f t="shared" si="22"/>
        <v>2000</v>
      </c>
      <c r="M100" s="12">
        <f t="shared" si="24"/>
        <v>2000</v>
      </c>
      <c r="N100" s="12"/>
      <c r="O100" s="12"/>
      <c r="P100" s="12"/>
      <c r="Q100" s="12"/>
      <c r="R100" s="102"/>
      <c r="S100" s="12"/>
      <c r="T100" s="12"/>
      <c r="U100" s="12"/>
      <c r="V100" s="12"/>
      <c r="W100" s="12"/>
      <c r="X100" s="12"/>
      <c r="Y100" s="12"/>
      <c r="Z100" s="12"/>
      <c r="AA100" s="12"/>
      <c r="AB100" s="12"/>
      <c r="AC100" s="12" t="s">
        <v>527</v>
      </c>
      <c r="AD100" s="222"/>
      <c r="AE100" s="222"/>
      <c r="AF100" s="12"/>
      <c r="AG100" s="117"/>
    </row>
    <row r="101" spans="1:248" s="14" customFormat="1" ht="47" thickBot="1" x14ac:dyDescent="0.35">
      <c r="A101" s="79" t="s">
        <v>345</v>
      </c>
      <c r="B101" s="62" t="s">
        <v>299</v>
      </c>
      <c r="C101" s="63" t="s">
        <v>298</v>
      </c>
      <c r="D101" s="63"/>
      <c r="E101" s="62" t="s">
        <v>333</v>
      </c>
      <c r="F101" s="12"/>
      <c r="G101" s="15"/>
      <c r="H101" s="11"/>
      <c r="I101" s="64">
        <f t="shared" si="23"/>
        <v>0</v>
      </c>
      <c r="J101" s="12">
        <v>3000</v>
      </c>
      <c r="K101" s="12"/>
      <c r="L101" s="12">
        <f t="shared" si="22"/>
        <v>3000</v>
      </c>
      <c r="M101" s="12">
        <f t="shared" si="24"/>
        <v>3000</v>
      </c>
      <c r="N101" s="12"/>
      <c r="O101" s="12"/>
      <c r="P101" s="12"/>
      <c r="Q101" s="12"/>
      <c r="R101" s="12"/>
      <c r="S101" s="102"/>
      <c r="T101" s="12"/>
      <c r="U101" s="12"/>
      <c r="V101" s="12"/>
      <c r="W101" s="12"/>
      <c r="X101" s="12"/>
      <c r="Y101" s="12"/>
      <c r="Z101" s="12"/>
      <c r="AA101" s="12"/>
      <c r="AB101" s="12"/>
      <c r="AC101" s="12" t="s">
        <v>527</v>
      </c>
      <c r="AD101" s="222"/>
      <c r="AE101" s="222"/>
      <c r="AF101" s="12"/>
      <c r="AG101" s="117"/>
    </row>
    <row r="102" spans="1:248" s="14" customFormat="1" ht="46.5" x14ac:dyDescent="0.3">
      <c r="A102" s="79" t="s">
        <v>346</v>
      </c>
      <c r="B102" s="62" t="s">
        <v>288</v>
      </c>
      <c r="C102" s="63" t="s">
        <v>291</v>
      </c>
      <c r="D102" s="63"/>
      <c r="E102" s="62" t="s">
        <v>155</v>
      </c>
      <c r="F102" s="12"/>
      <c r="G102" s="13"/>
      <c r="H102" s="11"/>
      <c r="I102" s="64"/>
      <c r="J102" s="15">
        <v>243902.43902439025</v>
      </c>
      <c r="K102" s="12"/>
      <c r="L102" s="12">
        <f t="shared" si="22"/>
        <v>243902.43902439025</v>
      </c>
      <c r="M102" s="12">
        <f t="shared" si="24"/>
        <v>243902.43902439025</v>
      </c>
      <c r="N102" s="12"/>
      <c r="O102" s="12"/>
      <c r="P102" s="12"/>
      <c r="Q102" s="12"/>
      <c r="R102" s="12"/>
      <c r="S102" s="12"/>
      <c r="T102" s="12"/>
      <c r="U102" s="12"/>
      <c r="V102" s="102"/>
      <c r="W102" s="12"/>
      <c r="X102" s="12"/>
      <c r="Y102" s="12"/>
      <c r="Z102" s="12"/>
      <c r="AA102" s="12"/>
      <c r="AB102" s="12"/>
      <c r="AC102" s="12" t="s">
        <v>528</v>
      </c>
      <c r="AD102" s="222"/>
      <c r="AE102" s="222"/>
      <c r="AF102" s="12"/>
      <c r="AG102" s="117"/>
    </row>
    <row r="103" spans="1:248" s="16" customFormat="1" ht="93.5" thickBot="1" x14ac:dyDescent="0.35">
      <c r="A103" s="79" t="s">
        <v>451</v>
      </c>
      <c r="B103" s="62" t="s">
        <v>459</v>
      </c>
      <c r="C103" s="63" t="s">
        <v>458</v>
      </c>
      <c r="D103" s="70"/>
      <c r="E103" s="62"/>
      <c r="F103" s="12"/>
      <c r="G103" s="15"/>
      <c r="H103" s="15"/>
      <c r="I103" s="64"/>
      <c r="J103" s="12"/>
      <c r="K103" s="12">
        <v>0</v>
      </c>
      <c r="L103" s="12">
        <f t="shared" si="22"/>
        <v>0</v>
      </c>
      <c r="M103" s="12">
        <f t="shared" si="24"/>
        <v>0</v>
      </c>
      <c r="N103" s="12"/>
      <c r="O103" s="12"/>
      <c r="P103" s="12"/>
      <c r="Q103" s="12"/>
      <c r="R103" s="12"/>
      <c r="S103" s="12"/>
      <c r="T103" s="12"/>
      <c r="U103" s="12"/>
      <c r="V103" s="12"/>
      <c r="W103" s="12"/>
      <c r="X103" s="12"/>
      <c r="Y103" s="12"/>
      <c r="Z103" s="12"/>
      <c r="AA103" s="12"/>
      <c r="AB103" s="12"/>
      <c r="AC103" s="12" t="s">
        <v>529</v>
      </c>
      <c r="AD103" s="222"/>
      <c r="AE103" s="222"/>
      <c r="AF103" s="12"/>
      <c r="AG103" s="117" t="s">
        <v>472</v>
      </c>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c r="GZ103" s="14"/>
      <c r="HA103" s="14"/>
      <c r="HB103" s="14"/>
      <c r="HC103" s="14"/>
      <c r="HD103" s="14"/>
      <c r="HE103" s="14"/>
      <c r="HF103" s="14"/>
      <c r="HG103" s="14"/>
      <c r="HH103" s="14"/>
      <c r="HI103" s="14"/>
      <c r="HJ103" s="14"/>
      <c r="HK103" s="14"/>
      <c r="HL103" s="14"/>
      <c r="HM103" s="14"/>
      <c r="HN103" s="14"/>
      <c r="HO103" s="14"/>
      <c r="HP103" s="14"/>
      <c r="HQ103" s="14"/>
      <c r="HR103" s="14"/>
      <c r="HS103" s="14"/>
      <c r="HT103" s="14"/>
      <c r="HU103" s="14"/>
      <c r="HV103" s="14"/>
      <c r="HW103" s="14"/>
      <c r="HX103" s="14"/>
      <c r="HY103" s="14"/>
      <c r="HZ103" s="14"/>
      <c r="IA103" s="14"/>
      <c r="IB103" s="14"/>
      <c r="IC103" s="14"/>
      <c r="ID103" s="14"/>
      <c r="IE103" s="14"/>
      <c r="IF103" s="14"/>
      <c r="IG103" s="14"/>
      <c r="IH103" s="14"/>
      <c r="II103" s="14"/>
      <c r="IJ103" s="14"/>
      <c r="IK103" s="14"/>
      <c r="IL103" s="14"/>
      <c r="IM103" s="14"/>
      <c r="IN103" s="14"/>
    </row>
    <row r="104" spans="1:248" s="16" customFormat="1" ht="78" thickBot="1" x14ac:dyDescent="0.35">
      <c r="A104" s="79" t="s">
        <v>452</v>
      </c>
      <c r="B104" s="62" t="s">
        <v>440</v>
      </c>
      <c r="C104" s="63" t="s">
        <v>442</v>
      </c>
      <c r="D104" s="70"/>
      <c r="E104" s="62" t="s">
        <v>441</v>
      </c>
      <c r="F104" s="12"/>
      <c r="G104" s="15"/>
      <c r="H104" s="15"/>
      <c r="I104" s="64"/>
      <c r="J104" s="12"/>
      <c r="K104" s="12">
        <v>15000</v>
      </c>
      <c r="L104" s="12">
        <f t="shared" si="22"/>
        <v>15000</v>
      </c>
      <c r="M104" s="12">
        <f t="shared" si="24"/>
        <v>15000</v>
      </c>
      <c r="N104" s="12"/>
      <c r="O104" s="12"/>
      <c r="P104" s="12">
        <v>5000</v>
      </c>
      <c r="Q104" s="12"/>
      <c r="R104" s="12"/>
      <c r="S104" s="102"/>
      <c r="T104" s="12"/>
      <c r="U104" s="12"/>
      <c r="V104" s="12"/>
      <c r="W104" s="12"/>
      <c r="X104" s="12"/>
      <c r="Y104" s="12"/>
      <c r="Z104" s="12"/>
      <c r="AA104" s="12"/>
      <c r="AB104" s="12"/>
      <c r="AC104" s="12" t="s">
        <v>530</v>
      </c>
      <c r="AD104" s="222"/>
      <c r="AE104" s="222"/>
      <c r="AF104" s="12"/>
      <c r="AG104" s="117" t="s">
        <v>569</v>
      </c>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14"/>
      <c r="GJ104" s="14"/>
      <c r="GK104" s="14"/>
      <c r="GL104" s="14"/>
      <c r="GM104" s="14"/>
      <c r="GN104" s="14"/>
      <c r="GO104" s="14"/>
      <c r="GP104" s="14"/>
      <c r="GQ104" s="14"/>
      <c r="GR104" s="14"/>
      <c r="GS104" s="14"/>
      <c r="GT104" s="14"/>
      <c r="GU104" s="14"/>
      <c r="GV104" s="14"/>
      <c r="GW104" s="14"/>
      <c r="GX104" s="14"/>
      <c r="GY104" s="14"/>
      <c r="GZ104" s="14"/>
      <c r="HA104" s="14"/>
      <c r="HB104" s="14"/>
      <c r="HC104" s="14"/>
      <c r="HD104" s="14"/>
      <c r="HE104" s="14"/>
      <c r="HF104" s="14"/>
      <c r="HG104" s="14"/>
      <c r="HH104" s="14"/>
      <c r="HI104" s="14"/>
      <c r="HJ104" s="14"/>
      <c r="HK104" s="14"/>
      <c r="HL104" s="14"/>
      <c r="HM104" s="14"/>
      <c r="HN104" s="14"/>
      <c r="HO104" s="14"/>
      <c r="HP104" s="14"/>
      <c r="HQ104" s="14"/>
      <c r="HR104" s="14"/>
      <c r="HS104" s="14"/>
      <c r="HT104" s="14"/>
      <c r="HU104" s="14"/>
      <c r="HV104" s="14"/>
      <c r="HW104" s="14"/>
      <c r="HX104" s="14"/>
      <c r="HY104" s="14"/>
      <c r="HZ104" s="14"/>
      <c r="IA104" s="14"/>
      <c r="IB104" s="14"/>
      <c r="IC104" s="14"/>
      <c r="ID104" s="14"/>
      <c r="IE104" s="14"/>
      <c r="IF104" s="14"/>
      <c r="IG104" s="14"/>
      <c r="IH104" s="14"/>
      <c r="II104" s="14"/>
      <c r="IJ104" s="14"/>
      <c r="IK104" s="14"/>
      <c r="IL104" s="14"/>
      <c r="IM104" s="14"/>
      <c r="IN104" s="14"/>
    </row>
    <row r="105" spans="1:248" s="16" customFormat="1" ht="46.5" x14ac:dyDescent="0.3">
      <c r="A105" s="79" t="s">
        <v>457</v>
      </c>
      <c r="B105" s="62" t="s">
        <v>448</v>
      </c>
      <c r="C105" s="63"/>
      <c r="D105" s="70"/>
      <c r="E105" s="62"/>
      <c r="F105" s="12"/>
      <c r="G105" s="15"/>
      <c r="H105" s="15"/>
      <c r="I105" s="64"/>
      <c r="J105" s="12">
        <v>2000</v>
      </c>
      <c r="K105" s="12">
        <v>2000</v>
      </c>
      <c r="L105" s="12">
        <f t="shared" si="22"/>
        <v>4000</v>
      </c>
      <c r="M105" s="12">
        <f t="shared" si="24"/>
        <v>4000</v>
      </c>
      <c r="N105" s="12"/>
      <c r="O105" s="12"/>
      <c r="P105" s="12"/>
      <c r="Q105" s="12"/>
      <c r="R105" s="102"/>
      <c r="S105" s="12"/>
      <c r="T105" s="12"/>
      <c r="U105" s="12"/>
      <c r="V105" s="12"/>
      <c r="W105" s="12"/>
      <c r="X105" s="12"/>
      <c r="Y105" s="12"/>
      <c r="Z105" s="12"/>
      <c r="AA105" s="12"/>
      <c r="AB105" s="12"/>
      <c r="AC105" s="12" t="s">
        <v>531</v>
      </c>
      <c r="AD105" s="222"/>
      <c r="AE105" s="222"/>
      <c r="AF105" s="12"/>
      <c r="AG105" s="117"/>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14"/>
      <c r="GJ105" s="14"/>
      <c r="GK105" s="14"/>
      <c r="GL105" s="14"/>
      <c r="GM105" s="14"/>
      <c r="GN105" s="14"/>
      <c r="GO105" s="14"/>
      <c r="GP105" s="14"/>
      <c r="GQ105" s="14"/>
      <c r="GR105" s="14"/>
      <c r="GS105" s="14"/>
      <c r="GT105" s="14"/>
      <c r="GU105" s="14"/>
      <c r="GV105" s="14"/>
      <c r="GW105" s="14"/>
      <c r="GX105" s="14"/>
      <c r="GY105" s="14"/>
      <c r="GZ105" s="14"/>
      <c r="HA105" s="14"/>
      <c r="HB105" s="14"/>
      <c r="HC105" s="14"/>
      <c r="HD105" s="14"/>
      <c r="HE105" s="14"/>
      <c r="HF105" s="14"/>
      <c r="HG105" s="14"/>
      <c r="HH105" s="14"/>
      <c r="HI105" s="14"/>
      <c r="HJ105" s="14"/>
      <c r="HK105" s="14"/>
      <c r="HL105" s="14"/>
      <c r="HM105" s="14"/>
      <c r="HN105" s="14"/>
      <c r="HO105" s="14"/>
      <c r="HP105" s="14"/>
      <c r="HQ105" s="14"/>
      <c r="HR105" s="14"/>
      <c r="HS105" s="14"/>
      <c r="HT105" s="14"/>
      <c r="HU105" s="14"/>
      <c r="HV105" s="14"/>
      <c r="HW105" s="14"/>
      <c r="HX105" s="14"/>
      <c r="HY105" s="14"/>
      <c r="HZ105" s="14"/>
      <c r="IA105" s="14"/>
      <c r="IB105" s="14"/>
      <c r="IC105" s="14"/>
      <c r="ID105" s="14"/>
      <c r="IE105" s="14"/>
      <c r="IF105" s="14"/>
      <c r="IG105" s="14"/>
      <c r="IH105" s="14"/>
      <c r="II105" s="14"/>
      <c r="IJ105" s="14"/>
      <c r="IK105" s="14"/>
      <c r="IL105" s="14"/>
      <c r="IM105" s="14"/>
      <c r="IN105" s="14"/>
    </row>
    <row r="106" spans="1:248" s="3" customFormat="1" ht="15.5" x14ac:dyDescent="0.35">
      <c r="A106" s="80" t="s">
        <v>156</v>
      </c>
      <c r="B106" s="65"/>
      <c r="C106" s="66"/>
      <c r="D106" s="67"/>
      <c r="E106" s="68"/>
      <c r="F106" s="95">
        <f t="shared" ref="F106:I106" si="25">SUM(F107:F108)</f>
        <v>0</v>
      </c>
      <c r="G106" s="95">
        <f t="shared" si="25"/>
        <v>0</v>
      </c>
      <c r="H106" s="95">
        <f t="shared" si="25"/>
        <v>0</v>
      </c>
      <c r="I106" s="95">
        <f t="shared" si="25"/>
        <v>0</v>
      </c>
      <c r="J106" s="95">
        <f>SUM(J107:J108)</f>
        <v>21951.219512195159</v>
      </c>
      <c r="K106" s="95">
        <f t="shared" ref="K106" si="26">SUM(K107:K108)</f>
        <v>0</v>
      </c>
      <c r="L106" s="95">
        <f t="shared" ref="L106" si="27">SUM(L107:L108)</f>
        <v>21951.219512195159</v>
      </c>
      <c r="M106" s="95">
        <f>SUM(M107:M108)</f>
        <v>21951.219512195159</v>
      </c>
      <c r="N106" s="95">
        <f t="shared" ref="N106:O106" si="28">SUM(N107:N108)</f>
        <v>0</v>
      </c>
      <c r="O106" s="95">
        <f t="shared" si="28"/>
        <v>0</v>
      </c>
      <c r="P106" s="95">
        <f t="shared" ref="P106" si="29">SUM(P107:P108)</f>
        <v>0</v>
      </c>
      <c r="Q106" s="95"/>
      <c r="R106" s="95"/>
      <c r="S106" s="95"/>
      <c r="T106" s="95"/>
      <c r="U106" s="95"/>
      <c r="V106" s="95"/>
      <c r="W106" s="95"/>
      <c r="X106" s="95"/>
      <c r="Y106" s="95"/>
      <c r="Z106" s="95"/>
      <c r="AA106" s="95"/>
      <c r="AB106" s="95"/>
      <c r="AC106" s="95"/>
      <c r="AD106" s="220"/>
      <c r="AE106" s="220"/>
      <c r="AF106" s="95"/>
      <c r="AG106" s="117"/>
    </row>
    <row r="107" spans="1:248" s="16" customFormat="1" ht="109" thickBot="1" x14ac:dyDescent="0.35">
      <c r="A107" s="79" t="s">
        <v>26</v>
      </c>
      <c r="B107" s="62" t="s">
        <v>157</v>
      </c>
      <c r="C107" s="63" t="s">
        <v>158</v>
      </c>
      <c r="D107" s="70"/>
      <c r="E107" s="62" t="s">
        <v>159</v>
      </c>
      <c r="F107" s="12"/>
      <c r="G107" s="15"/>
      <c r="H107" s="15"/>
      <c r="I107" s="64">
        <f t="shared" si="23"/>
        <v>0</v>
      </c>
      <c r="J107" s="12"/>
      <c r="K107" s="12"/>
      <c r="L107" s="12">
        <f>J107+K107</f>
        <v>0</v>
      </c>
      <c r="M107" s="12">
        <f t="shared" ref="M107:M162" si="30">I107+L107</f>
        <v>0</v>
      </c>
      <c r="N107" s="12"/>
      <c r="O107" s="12"/>
      <c r="P107" s="12"/>
      <c r="Q107" s="12"/>
      <c r="R107" s="12"/>
      <c r="S107" s="12"/>
      <c r="T107" s="12"/>
      <c r="U107" s="12"/>
      <c r="V107" s="12"/>
      <c r="W107" s="12"/>
      <c r="X107" s="12"/>
      <c r="Y107" s="12"/>
      <c r="Z107" s="12"/>
      <c r="AA107" s="12"/>
      <c r="AB107" s="12"/>
      <c r="AC107" s="12"/>
      <c r="AD107" s="222"/>
      <c r="AE107" s="222"/>
      <c r="AF107" s="12"/>
      <c r="AG107" s="117" t="s">
        <v>494</v>
      </c>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14"/>
      <c r="GJ107" s="14"/>
      <c r="GK107" s="14"/>
      <c r="GL107" s="14"/>
      <c r="GM107" s="14"/>
      <c r="GN107" s="14"/>
      <c r="GO107" s="14"/>
      <c r="GP107" s="14"/>
      <c r="GQ107" s="14"/>
      <c r="GR107" s="14"/>
      <c r="GS107" s="14"/>
      <c r="GT107" s="14"/>
      <c r="GU107" s="14"/>
      <c r="GV107" s="14"/>
      <c r="GW107" s="14"/>
      <c r="GX107" s="14"/>
      <c r="GY107" s="14"/>
      <c r="GZ107" s="14"/>
      <c r="HA107" s="14"/>
      <c r="HB107" s="14"/>
      <c r="HC107" s="14"/>
      <c r="HD107" s="14"/>
      <c r="HE107" s="14"/>
      <c r="HF107" s="14"/>
      <c r="HG107" s="14"/>
      <c r="HH107" s="14"/>
      <c r="HI107" s="14"/>
      <c r="HJ107" s="14"/>
      <c r="HK107" s="14"/>
      <c r="HL107" s="14"/>
      <c r="HM107" s="14"/>
      <c r="HN107" s="14"/>
      <c r="HO107" s="14"/>
      <c r="HP107" s="14"/>
      <c r="HQ107" s="14"/>
      <c r="HR107" s="14"/>
      <c r="HS107" s="14"/>
      <c r="HT107" s="14"/>
      <c r="HU107" s="14"/>
      <c r="HV107" s="14"/>
      <c r="HW107" s="14"/>
      <c r="HX107" s="14"/>
      <c r="HY107" s="14"/>
      <c r="HZ107" s="14"/>
      <c r="IA107" s="14"/>
      <c r="IB107" s="14"/>
      <c r="IC107" s="14"/>
      <c r="ID107" s="14"/>
      <c r="IE107" s="14"/>
      <c r="IF107" s="14"/>
      <c r="IG107" s="14"/>
      <c r="IH107" s="14"/>
      <c r="II107" s="14"/>
      <c r="IJ107" s="14"/>
      <c r="IK107" s="14"/>
      <c r="IL107" s="14"/>
      <c r="IM107" s="14"/>
      <c r="IN107" s="14"/>
    </row>
    <row r="108" spans="1:248" s="16" customFormat="1" ht="124" x14ac:dyDescent="0.3">
      <c r="A108" s="79" t="s">
        <v>31</v>
      </c>
      <c r="B108" s="62" t="s">
        <v>160</v>
      </c>
      <c r="C108" s="63" t="s">
        <v>161</v>
      </c>
      <c r="D108" s="70"/>
      <c r="E108" s="62" t="s">
        <v>162</v>
      </c>
      <c r="F108" s="12"/>
      <c r="G108" s="15"/>
      <c r="H108" s="15"/>
      <c r="I108" s="64"/>
      <c r="J108" s="12">
        <f>600000*2*0.0182926829268293</f>
        <v>21951.219512195159</v>
      </c>
      <c r="K108" s="12"/>
      <c r="L108" s="12">
        <f>J108+K108</f>
        <v>21951.219512195159</v>
      </c>
      <c r="M108" s="12">
        <f t="shared" si="30"/>
        <v>21951.219512195159</v>
      </c>
      <c r="N108" s="12"/>
      <c r="O108" s="12"/>
      <c r="P108" s="12"/>
      <c r="Q108" s="102"/>
      <c r="R108" s="102"/>
      <c r="S108" s="102"/>
      <c r="T108" s="102"/>
      <c r="U108" s="102"/>
      <c r="V108" s="102"/>
      <c r="W108" s="102"/>
      <c r="X108" s="102"/>
      <c r="Y108" s="102"/>
      <c r="Z108" s="102"/>
      <c r="AA108" s="102"/>
      <c r="AB108" s="102"/>
      <c r="AC108" s="12" t="s">
        <v>532</v>
      </c>
      <c r="AD108" s="222"/>
      <c r="AE108" s="222"/>
      <c r="AF108" s="12"/>
      <c r="AG108" s="117"/>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14"/>
      <c r="GJ108" s="14"/>
      <c r="GK108" s="14"/>
      <c r="GL108" s="14"/>
      <c r="GM108" s="14"/>
      <c r="GN108" s="14"/>
      <c r="GO108" s="14"/>
      <c r="GP108" s="14"/>
      <c r="GQ108" s="14"/>
      <c r="GR108" s="14"/>
      <c r="GS108" s="14"/>
      <c r="GT108" s="14"/>
      <c r="GU108" s="14"/>
      <c r="GV108" s="14"/>
      <c r="GW108" s="14"/>
      <c r="GX108" s="14"/>
      <c r="GY108" s="14"/>
      <c r="GZ108" s="14"/>
      <c r="HA108" s="14"/>
      <c r="HB108" s="14"/>
      <c r="HC108" s="14"/>
      <c r="HD108" s="14"/>
      <c r="HE108" s="14"/>
      <c r="HF108" s="14"/>
      <c r="HG108" s="14"/>
      <c r="HH108" s="14"/>
      <c r="HI108" s="14"/>
      <c r="HJ108" s="14"/>
      <c r="HK108" s="14"/>
      <c r="HL108" s="14"/>
      <c r="HM108" s="14"/>
      <c r="HN108" s="14"/>
      <c r="HO108" s="14"/>
      <c r="HP108" s="14"/>
      <c r="HQ108" s="14"/>
      <c r="HR108" s="14"/>
      <c r="HS108" s="14"/>
      <c r="HT108" s="14"/>
      <c r="HU108" s="14"/>
      <c r="HV108" s="14"/>
      <c r="HW108" s="14"/>
      <c r="HX108" s="14"/>
      <c r="HY108" s="14"/>
      <c r="HZ108" s="14"/>
      <c r="IA108" s="14"/>
      <c r="IB108" s="14"/>
      <c r="IC108" s="14"/>
      <c r="ID108" s="14"/>
      <c r="IE108" s="14"/>
      <c r="IF108" s="14"/>
      <c r="IG108" s="14"/>
      <c r="IH108" s="14"/>
      <c r="II108" s="14"/>
      <c r="IJ108" s="14"/>
      <c r="IK108" s="14"/>
      <c r="IL108" s="14"/>
      <c r="IM108" s="14"/>
      <c r="IN108" s="14"/>
    </row>
    <row r="109" spans="1:248" s="3" customFormat="1" ht="15.5" x14ac:dyDescent="0.35">
      <c r="A109" s="80" t="s">
        <v>163</v>
      </c>
      <c r="B109" s="65"/>
      <c r="C109" s="66"/>
      <c r="D109" s="67"/>
      <c r="E109" s="68"/>
      <c r="F109" s="95">
        <f t="shared" ref="F109:P109" si="31">SUM(F110:F120)</f>
        <v>0</v>
      </c>
      <c r="G109" s="95">
        <f t="shared" si="31"/>
        <v>7500</v>
      </c>
      <c r="H109" s="95">
        <f t="shared" si="31"/>
        <v>0</v>
      </c>
      <c r="I109" s="95">
        <f t="shared" si="31"/>
        <v>7500</v>
      </c>
      <c r="J109" s="95">
        <f t="shared" si="31"/>
        <v>525000</v>
      </c>
      <c r="K109" s="95">
        <f t="shared" si="31"/>
        <v>610000</v>
      </c>
      <c r="L109" s="95">
        <f t="shared" si="31"/>
        <v>1135000</v>
      </c>
      <c r="M109" s="95">
        <f t="shared" si="31"/>
        <v>1142500</v>
      </c>
      <c r="N109" s="95">
        <f t="shared" si="31"/>
        <v>266560</v>
      </c>
      <c r="O109" s="95">
        <f t="shared" si="31"/>
        <v>0</v>
      </c>
      <c r="P109" s="95">
        <f t="shared" si="31"/>
        <v>240000</v>
      </c>
      <c r="Q109" s="95"/>
      <c r="R109" s="95"/>
      <c r="S109" s="95"/>
      <c r="T109" s="95"/>
      <c r="U109" s="95"/>
      <c r="V109" s="95"/>
      <c r="W109" s="95"/>
      <c r="X109" s="95"/>
      <c r="Y109" s="95"/>
      <c r="Z109" s="95"/>
      <c r="AA109" s="95"/>
      <c r="AB109" s="95"/>
      <c r="AC109" s="95"/>
      <c r="AD109" s="220"/>
      <c r="AE109" s="220"/>
      <c r="AF109" s="95"/>
      <c r="AG109" s="117"/>
    </row>
    <row r="110" spans="1:248" s="16" customFormat="1" ht="47" thickBot="1" x14ac:dyDescent="0.35">
      <c r="A110" s="79" t="s">
        <v>26</v>
      </c>
      <c r="B110" s="62" t="s">
        <v>443</v>
      </c>
      <c r="C110" s="63" t="s">
        <v>164</v>
      </c>
      <c r="D110" s="70"/>
      <c r="E110" s="62" t="s">
        <v>165</v>
      </c>
      <c r="F110" s="12"/>
      <c r="G110" s="15"/>
      <c r="H110" s="17"/>
      <c r="I110" s="64">
        <f t="shared" si="23"/>
        <v>0</v>
      </c>
      <c r="J110" s="12">
        <v>0</v>
      </c>
      <c r="K110" s="12"/>
      <c r="L110" s="12">
        <f t="shared" ref="L110:L120" si="32">J110+K110</f>
        <v>0</v>
      </c>
      <c r="M110" s="12">
        <f t="shared" si="30"/>
        <v>0</v>
      </c>
      <c r="N110" s="12"/>
      <c r="O110" s="12"/>
      <c r="P110" s="12"/>
      <c r="Q110" s="12"/>
      <c r="R110" s="12"/>
      <c r="S110" s="12"/>
      <c r="T110" s="12"/>
      <c r="U110" s="12"/>
      <c r="V110" s="12"/>
      <c r="W110" s="12"/>
      <c r="X110" s="12"/>
      <c r="Y110" s="12"/>
      <c r="Z110" s="12"/>
      <c r="AA110" s="12"/>
      <c r="AB110" s="12"/>
      <c r="AC110" s="12"/>
      <c r="AD110" s="222"/>
      <c r="AE110" s="222"/>
      <c r="AF110" s="12"/>
      <c r="AG110" s="117" t="s">
        <v>474</v>
      </c>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c r="II110" s="14"/>
      <c r="IJ110" s="14"/>
      <c r="IK110" s="14"/>
      <c r="IL110" s="14"/>
      <c r="IM110" s="14"/>
      <c r="IN110" s="14"/>
    </row>
    <row r="111" spans="1:248" s="16" customFormat="1" ht="93.5" thickBot="1" x14ac:dyDescent="0.35">
      <c r="A111" s="79" t="s">
        <v>31</v>
      </c>
      <c r="B111" s="62" t="s">
        <v>166</v>
      </c>
      <c r="C111" s="63" t="s">
        <v>167</v>
      </c>
      <c r="D111" s="70"/>
      <c r="E111" s="62" t="s">
        <v>62</v>
      </c>
      <c r="F111" s="12"/>
      <c r="G111" s="15">
        <v>7500</v>
      </c>
      <c r="H111" s="17"/>
      <c r="I111" s="64">
        <f>G111-H111</f>
        <v>7500</v>
      </c>
      <c r="J111" s="12"/>
      <c r="K111" s="12"/>
      <c r="L111" s="12"/>
      <c r="M111" s="12">
        <f t="shared" si="30"/>
        <v>7500</v>
      </c>
      <c r="N111" s="12"/>
      <c r="O111" s="12"/>
      <c r="P111" s="12"/>
      <c r="Q111" s="102"/>
      <c r="R111" s="12"/>
      <c r="S111" s="12"/>
      <c r="T111" s="12"/>
      <c r="U111" s="12"/>
      <c r="V111" s="12"/>
      <c r="W111" s="12"/>
      <c r="X111" s="12"/>
      <c r="Y111" s="12"/>
      <c r="Z111" s="12"/>
      <c r="AA111" s="12"/>
      <c r="AB111" s="12"/>
      <c r="AC111" s="12" t="s">
        <v>533</v>
      </c>
      <c r="AD111" s="222"/>
      <c r="AE111" s="222"/>
      <c r="AF111" s="12"/>
      <c r="AG111" s="12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c r="II111" s="14"/>
      <c r="IJ111" s="14"/>
      <c r="IK111" s="14"/>
      <c r="IL111" s="14"/>
      <c r="IM111" s="14"/>
      <c r="IN111" s="14"/>
    </row>
    <row r="112" spans="1:248" s="16" customFormat="1" ht="47" thickBot="1" x14ac:dyDescent="0.35">
      <c r="A112" s="79" t="s">
        <v>35</v>
      </c>
      <c r="B112" s="62" t="s">
        <v>168</v>
      </c>
      <c r="C112" s="63" t="s">
        <v>169</v>
      </c>
      <c r="D112" s="70"/>
      <c r="E112" s="62" t="s">
        <v>170</v>
      </c>
      <c r="F112" s="12"/>
      <c r="G112" s="71"/>
      <c r="H112" s="17"/>
      <c r="I112" s="64"/>
      <c r="J112" s="15">
        <v>25000</v>
      </c>
      <c r="K112" s="12"/>
      <c r="L112" s="12">
        <f t="shared" si="32"/>
        <v>25000</v>
      </c>
      <c r="M112" s="12">
        <f t="shared" si="30"/>
        <v>25000</v>
      </c>
      <c r="N112" s="12"/>
      <c r="O112" s="12"/>
      <c r="P112" s="12">
        <v>10000</v>
      </c>
      <c r="Q112" s="12"/>
      <c r="R112" s="12"/>
      <c r="S112" s="102"/>
      <c r="T112" s="12"/>
      <c r="U112" s="12"/>
      <c r="V112" s="12"/>
      <c r="W112" s="12"/>
      <c r="X112" s="12"/>
      <c r="Y112" s="12"/>
      <c r="Z112" s="12"/>
      <c r="AA112" s="12"/>
      <c r="AB112" s="12"/>
      <c r="AC112" s="12" t="s">
        <v>533</v>
      </c>
      <c r="AD112" s="222"/>
      <c r="AE112" s="222"/>
      <c r="AF112" s="12"/>
      <c r="AG112" s="117"/>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row>
    <row r="113" spans="1:248" s="16" customFormat="1" ht="62.5" thickBot="1" x14ac:dyDescent="0.35">
      <c r="A113" s="79" t="s">
        <v>38</v>
      </c>
      <c r="B113" s="62" t="s">
        <v>171</v>
      </c>
      <c r="C113" s="63" t="s">
        <v>172</v>
      </c>
      <c r="D113" s="70"/>
      <c r="E113" s="62" t="s">
        <v>173</v>
      </c>
      <c r="F113" s="12"/>
      <c r="G113" s="15"/>
      <c r="H113" s="17"/>
      <c r="I113" s="64">
        <f t="shared" si="23"/>
        <v>0</v>
      </c>
      <c r="J113" s="12">
        <v>25000</v>
      </c>
      <c r="K113" s="12"/>
      <c r="L113" s="12">
        <f t="shared" si="32"/>
        <v>25000</v>
      </c>
      <c r="M113" s="12">
        <f t="shared" si="30"/>
        <v>25000</v>
      </c>
      <c r="N113" s="12"/>
      <c r="O113" s="53"/>
      <c r="P113" s="12">
        <v>10000</v>
      </c>
      <c r="Q113" s="12"/>
      <c r="R113" s="12"/>
      <c r="S113" s="102"/>
      <c r="T113" s="12"/>
      <c r="U113" s="12"/>
      <c r="V113" s="12"/>
      <c r="W113" s="12"/>
      <c r="X113" s="12"/>
      <c r="Y113" s="12"/>
      <c r="Z113" s="12"/>
      <c r="AA113" s="12"/>
      <c r="AB113" s="12"/>
      <c r="AC113" s="12" t="s">
        <v>533</v>
      </c>
      <c r="AD113" s="222"/>
      <c r="AE113" s="222"/>
      <c r="AF113" s="12"/>
      <c r="AG113" s="117" t="s">
        <v>34</v>
      </c>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4"/>
      <c r="HU113" s="14"/>
      <c r="HV113" s="14"/>
      <c r="HW113" s="14"/>
      <c r="HX113" s="14"/>
      <c r="HY113" s="14"/>
      <c r="HZ113" s="14"/>
      <c r="IA113" s="14"/>
      <c r="IB113" s="14"/>
      <c r="IC113" s="14"/>
      <c r="ID113" s="14"/>
      <c r="IE113" s="14"/>
      <c r="IF113" s="14"/>
      <c r="IG113" s="14"/>
      <c r="IH113" s="14"/>
      <c r="II113" s="14"/>
      <c r="IJ113" s="14"/>
      <c r="IK113" s="14"/>
      <c r="IL113" s="14"/>
      <c r="IM113" s="14"/>
      <c r="IN113" s="14"/>
    </row>
    <row r="114" spans="1:248" s="16" customFormat="1" ht="78" thickBot="1" x14ac:dyDescent="0.35">
      <c r="A114" s="79" t="s">
        <v>41</v>
      </c>
      <c r="B114" s="62" t="s">
        <v>174</v>
      </c>
      <c r="C114" s="63" t="s">
        <v>175</v>
      </c>
      <c r="D114" s="70"/>
      <c r="E114" s="62" t="s">
        <v>176</v>
      </c>
      <c r="F114" s="12"/>
      <c r="G114" s="71"/>
      <c r="H114" s="17"/>
      <c r="I114" s="64">
        <f t="shared" si="23"/>
        <v>0</v>
      </c>
      <c r="J114" s="15">
        <v>30000</v>
      </c>
      <c r="K114" s="12"/>
      <c r="L114" s="12">
        <f t="shared" si="32"/>
        <v>30000</v>
      </c>
      <c r="M114" s="12">
        <f t="shared" si="30"/>
        <v>30000</v>
      </c>
      <c r="N114" s="12"/>
      <c r="O114" s="12"/>
      <c r="P114" s="12">
        <v>20000</v>
      </c>
      <c r="Q114" s="12"/>
      <c r="R114" s="12"/>
      <c r="S114" s="102"/>
      <c r="T114" s="12"/>
      <c r="U114" s="12"/>
      <c r="V114" s="12"/>
      <c r="W114" s="12"/>
      <c r="X114" s="12"/>
      <c r="Y114" s="12"/>
      <c r="Z114" s="12"/>
      <c r="AA114" s="12"/>
      <c r="AB114" s="12"/>
      <c r="AC114" s="12" t="s">
        <v>534</v>
      </c>
      <c r="AD114" s="222"/>
      <c r="AE114" s="222"/>
      <c r="AF114" s="12"/>
      <c r="AG114" s="117" t="s">
        <v>84</v>
      </c>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4"/>
      <c r="HU114" s="14"/>
      <c r="HV114" s="14"/>
      <c r="HW114" s="14"/>
      <c r="HX114" s="14"/>
      <c r="HY114" s="14"/>
      <c r="HZ114" s="14"/>
      <c r="IA114" s="14"/>
      <c r="IB114" s="14"/>
      <c r="IC114" s="14"/>
      <c r="ID114" s="14"/>
      <c r="IE114" s="14"/>
      <c r="IF114" s="14"/>
      <c r="IG114" s="14"/>
      <c r="IH114" s="14"/>
      <c r="II114" s="14"/>
      <c r="IJ114" s="14"/>
      <c r="IK114" s="14"/>
      <c r="IL114" s="14"/>
      <c r="IM114" s="14"/>
      <c r="IN114" s="14"/>
    </row>
    <row r="115" spans="1:248" s="14" customFormat="1" ht="31.5" thickBot="1" x14ac:dyDescent="0.35">
      <c r="A115" s="79" t="s">
        <v>95</v>
      </c>
      <c r="B115" s="62" t="s">
        <v>259</v>
      </c>
      <c r="C115" s="63" t="s">
        <v>427</v>
      </c>
      <c r="D115" s="63"/>
      <c r="E115" s="62" t="s">
        <v>330</v>
      </c>
      <c r="F115" s="12"/>
      <c r="G115" s="15"/>
      <c r="H115" s="11"/>
      <c r="I115" s="64">
        <f t="shared" si="23"/>
        <v>0</v>
      </c>
      <c r="J115" s="12">
        <v>45000</v>
      </c>
      <c r="K115" s="12"/>
      <c r="L115" s="12">
        <f t="shared" si="32"/>
        <v>45000</v>
      </c>
      <c r="M115" s="12">
        <f t="shared" si="30"/>
        <v>45000</v>
      </c>
      <c r="N115" s="12"/>
      <c r="O115" s="12"/>
      <c r="P115" s="12"/>
      <c r="Q115" s="12"/>
      <c r="R115" s="12"/>
      <c r="S115" s="12"/>
      <c r="T115" s="102"/>
      <c r="U115" s="12"/>
      <c r="V115" s="12"/>
      <c r="W115" s="12"/>
      <c r="X115" s="12"/>
      <c r="Y115" s="12"/>
      <c r="Z115" s="12"/>
      <c r="AA115" s="12"/>
      <c r="AB115" s="12"/>
      <c r="AC115" s="12" t="s">
        <v>533</v>
      </c>
      <c r="AD115" s="222"/>
      <c r="AE115" s="222"/>
      <c r="AF115" s="12"/>
      <c r="AG115" s="117"/>
    </row>
    <row r="116" spans="1:248" s="104" customFormat="1" ht="77.5" x14ac:dyDescent="0.3">
      <c r="A116" s="228" t="s">
        <v>44</v>
      </c>
      <c r="B116" s="229" t="s">
        <v>279</v>
      </c>
      <c r="C116" s="230" t="s">
        <v>289</v>
      </c>
      <c r="D116" s="230"/>
      <c r="E116" s="229" t="s">
        <v>329</v>
      </c>
      <c r="F116" s="55"/>
      <c r="G116" s="232"/>
      <c r="H116" s="246"/>
      <c r="I116" s="233">
        <f t="shared" si="23"/>
        <v>0</v>
      </c>
      <c r="J116" s="55">
        <v>320000</v>
      </c>
      <c r="K116" s="55">
        <v>400000</v>
      </c>
      <c r="L116" s="55">
        <f t="shared" si="32"/>
        <v>720000</v>
      </c>
      <c r="M116" s="55">
        <f t="shared" si="30"/>
        <v>720000</v>
      </c>
      <c r="N116" s="55">
        <v>266560</v>
      </c>
      <c r="O116" s="55" t="s">
        <v>311</v>
      </c>
      <c r="P116" s="55">
        <v>50000</v>
      </c>
      <c r="Q116" s="55"/>
      <c r="R116" s="55"/>
      <c r="S116" s="55"/>
      <c r="T116" s="55"/>
      <c r="U116" s="55"/>
      <c r="V116" s="234"/>
      <c r="W116" s="234"/>
      <c r="X116" s="234"/>
      <c r="Y116" s="234"/>
      <c r="Z116" s="234"/>
      <c r="AA116" s="55"/>
      <c r="AB116" s="55"/>
      <c r="AC116" s="55" t="s">
        <v>533</v>
      </c>
      <c r="AD116" s="235"/>
      <c r="AE116" s="235"/>
      <c r="AF116" s="55"/>
      <c r="AG116" s="236"/>
    </row>
    <row r="117" spans="1:248" s="104" customFormat="1" ht="93.5" thickBot="1" x14ac:dyDescent="0.35">
      <c r="A117" s="228" t="s">
        <v>46</v>
      </c>
      <c r="B117" s="237" t="s">
        <v>706</v>
      </c>
      <c r="C117" s="238" t="s">
        <v>707</v>
      </c>
      <c r="D117" s="238"/>
      <c r="E117" s="237"/>
      <c r="F117" s="94"/>
      <c r="G117" s="240"/>
      <c r="H117" s="245"/>
      <c r="I117" s="241"/>
      <c r="J117" s="94">
        <v>80000</v>
      </c>
      <c r="K117" s="94"/>
      <c r="L117" s="55">
        <f t="shared" si="32"/>
        <v>80000</v>
      </c>
      <c r="M117" s="55">
        <f t="shared" si="30"/>
        <v>80000</v>
      </c>
      <c r="N117" s="94"/>
      <c r="O117" s="94"/>
      <c r="P117" s="94"/>
      <c r="Q117" s="94"/>
      <c r="R117" s="94"/>
      <c r="S117" s="243"/>
      <c r="T117" s="243"/>
      <c r="U117" s="94"/>
      <c r="V117" s="242"/>
      <c r="W117" s="242"/>
      <c r="X117" s="242"/>
      <c r="Y117" s="242"/>
      <c r="Z117" s="242"/>
      <c r="AA117" s="94"/>
      <c r="AB117" s="94"/>
      <c r="AC117" s="94"/>
      <c r="AD117" s="244"/>
      <c r="AE117" s="244"/>
      <c r="AF117" s="94"/>
      <c r="AG117" s="236"/>
    </row>
    <row r="118" spans="1:248" s="14" customFormat="1" ht="62" x14ac:dyDescent="0.3">
      <c r="A118" s="79" t="s">
        <v>48</v>
      </c>
      <c r="B118" s="62" t="s">
        <v>453</v>
      </c>
      <c r="C118" s="63"/>
      <c r="D118" s="63"/>
      <c r="E118" s="62"/>
      <c r="F118" s="12"/>
      <c r="G118" s="15"/>
      <c r="H118" s="11"/>
      <c r="I118" s="64"/>
      <c r="J118" s="12"/>
      <c r="K118" s="12">
        <v>200000</v>
      </c>
      <c r="L118" s="12">
        <f>J118+K118</f>
        <v>200000</v>
      </c>
      <c r="M118" s="12">
        <f t="shared" si="30"/>
        <v>200000</v>
      </c>
      <c r="N118" s="12"/>
      <c r="O118" s="12"/>
      <c r="P118" s="12">
        <v>150000</v>
      </c>
      <c r="Q118" s="12"/>
      <c r="R118" s="12"/>
      <c r="S118" s="102"/>
      <c r="T118" s="102"/>
      <c r="U118" s="12"/>
      <c r="V118" s="12"/>
      <c r="W118" s="12"/>
      <c r="X118" s="12"/>
      <c r="Y118" s="12"/>
      <c r="Z118" s="12"/>
      <c r="AA118" s="12"/>
      <c r="AB118" s="12"/>
      <c r="AC118" s="12" t="s">
        <v>530</v>
      </c>
      <c r="AD118" s="222"/>
      <c r="AE118" s="222"/>
      <c r="AF118" s="12"/>
      <c r="AG118" s="117" t="s">
        <v>559</v>
      </c>
    </row>
    <row r="119" spans="1:248" s="14" customFormat="1" ht="47" thickBot="1" x14ac:dyDescent="0.35">
      <c r="A119" s="79" t="s">
        <v>52</v>
      </c>
      <c r="B119" s="62" t="s">
        <v>415</v>
      </c>
      <c r="C119" s="63" t="s">
        <v>450</v>
      </c>
      <c r="D119" s="63"/>
      <c r="E119" s="62"/>
      <c r="F119" s="12"/>
      <c r="G119" s="15"/>
      <c r="H119" s="11"/>
      <c r="I119" s="64"/>
      <c r="J119" s="12"/>
      <c r="K119" s="12"/>
      <c r="L119" s="12">
        <f>J119+K119</f>
        <v>0</v>
      </c>
      <c r="M119" s="12">
        <f t="shared" si="30"/>
        <v>0</v>
      </c>
      <c r="N119" s="12"/>
      <c r="O119" s="12"/>
      <c r="P119" s="12"/>
      <c r="Q119" s="12"/>
      <c r="R119" s="12"/>
      <c r="S119" s="12"/>
      <c r="T119" s="12"/>
      <c r="U119" s="12"/>
      <c r="V119" s="12"/>
      <c r="W119" s="12"/>
      <c r="X119" s="12"/>
      <c r="Y119" s="12"/>
      <c r="Z119" s="12"/>
      <c r="AA119" s="12"/>
      <c r="AB119" s="12"/>
      <c r="AC119" s="12"/>
      <c r="AD119" s="222"/>
      <c r="AE119" s="222"/>
      <c r="AF119" s="12"/>
      <c r="AG119" s="117" t="s">
        <v>495</v>
      </c>
    </row>
    <row r="120" spans="1:248" s="14" customFormat="1" ht="93" x14ac:dyDescent="0.3">
      <c r="A120" s="79" t="s">
        <v>56</v>
      </c>
      <c r="B120" s="62" t="s">
        <v>444</v>
      </c>
      <c r="C120" s="63" t="s">
        <v>445</v>
      </c>
      <c r="D120" s="63"/>
      <c r="E120" s="62"/>
      <c r="F120" s="12"/>
      <c r="G120" s="15"/>
      <c r="H120" s="11"/>
      <c r="I120" s="64"/>
      <c r="J120" s="12"/>
      <c r="K120" s="12">
        <v>10000</v>
      </c>
      <c r="L120" s="12">
        <f t="shared" si="32"/>
        <v>10000</v>
      </c>
      <c r="M120" s="12">
        <f t="shared" si="30"/>
        <v>10000</v>
      </c>
      <c r="N120" s="12"/>
      <c r="O120" s="12"/>
      <c r="P120" s="12"/>
      <c r="Q120" s="12"/>
      <c r="R120" s="12"/>
      <c r="S120" s="12"/>
      <c r="T120" s="102"/>
      <c r="U120" s="12"/>
      <c r="V120" s="12"/>
      <c r="W120" s="12"/>
      <c r="X120" s="102"/>
      <c r="Y120" s="12"/>
      <c r="Z120" s="12"/>
      <c r="AA120" s="12"/>
      <c r="AB120" s="102"/>
      <c r="AC120" s="12" t="s">
        <v>521</v>
      </c>
      <c r="AD120" s="222"/>
      <c r="AE120" s="222"/>
      <c r="AF120" s="12"/>
      <c r="AG120" s="117"/>
    </row>
    <row r="121" spans="1:248" s="3" customFormat="1" ht="16" thickBot="1" x14ac:dyDescent="0.4">
      <c r="A121" s="80" t="s">
        <v>177</v>
      </c>
      <c r="B121" s="65"/>
      <c r="C121" s="66"/>
      <c r="D121" s="67"/>
      <c r="E121" s="68"/>
      <c r="F121" s="95">
        <f t="shared" ref="F121:P121" si="33">SUM(F122:F128)</f>
        <v>0</v>
      </c>
      <c r="G121" s="95">
        <f>SUM(G122:G128)</f>
        <v>11910.675304878048</v>
      </c>
      <c r="H121" s="95">
        <f t="shared" si="33"/>
        <v>11910.675304878048</v>
      </c>
      <c r="I121" s="95">
        <f t="shared" si="33"/>
        <v>0</v>
      </c>
      <c r="J121" s="95">
        <f t="shared" si="33"/>
        <v>32000</v>
      </c>
      <c r="K121" s="95">
        <f>SUM(K122:K128)</f>
        <v>3000</v>
      </c>
      <c r="L121" s="95">
        <f t="shared" si="33"/>
        <v>35000</v>
      </c>
      <c r="M121" s="95">
        <f t="shared" si="33"/>
        <v>35000</v>
      </c>
      <c r="N121" s="95">
        <f t="shared" si="33"/>
        <v>0</v>
      </c>
      <c r="O121" s="95">
        <f t="shared" si="33"/>
        <v>0</v>
      </c>
      <c r="P121" s="95">
        <f t="shared" si="33"/>
        <v>0</v>
      </c>
      <c r="Q121" s="95"/>
      <c r="R121" s="95"/>
      <c r="S121" s="95"/>
      <c r="T121" s="95"/>
      <c r="U121" s="95"/>
      <c r="V121" s="95"/>
      <c r="W121" s="95"/>
      <c r="X121" s="95"/>
      <c r="Y121" s="95"/>
      <c r="Z121" s="95"/>
      <c r="AA121" s="95"/>
      <c r="AB121" s="95"/>
      <c r="AC121" s="95"/>
      <c r="AD121" s="220"/>
      <c r="AE121" s="220"/>
      <c r="AF121" s="95"/>
      <c r="AG121" s="117"/>
    </row>
    <row r="122" spans="1:248" s="14" customFormat="1" ht="47" thickBot="1" x14ac:dyDescent="0.35">
      <c r="A122" s="79" t="s">
        <v>26</v>
      </c>
      <c r="B122" s="62" t="s">
        <v>178</v>
      </c>
      <c r="C122" s="63" t="s">
        <v>179</v>
      </c>
      <c r="D122" s="63"/>
      <c r="E122" s="62" t="s">
        <v>180</v>
      </c>
      <c r="F122" s="12"/>
      <c r="G122" s="15">
        <f>3599945/656</f>
        <v>5487.7210365853662</v>
      </c>
      <c r="H122" s="15">
        <f>3599945/656</f>
        <v>5487.7210365853662</v>
      </c>
      <c r="I122" s="64">
        <f t="shared" si="23"/>
        <v>0</v>
      </c>
      <c r="J122" s="12">
        <v>10000</v>
      </c>
      <c r="K122" s="12"/>
      <c r="L122" s="12">
        <f t="shared" ref="L122:L128" si="34">J122+K122</f>
        <v>10000</v>
      </c>
      <c r="M122" s="12">
        <f t="shared" si="30"/>
        <v>10000</v>
      </c>
      <c r="N122" s="12"/>
      <c r="O122" s="12"/>
      <c r="P122" s="12"/>
      <c r="Q122" s="12"/>
      <c r="R122" s="102"/>
      <c r="S122" s="12"/>
      <c r="T122" s="12"/>
      <c r="U122" s="102"/>
      <c r="V122" s="12"/>
      <c r="W122" s="12"/>
      <c r="X122" s="102"/>
      <c r="Y122" s="12"/>
      <c r="Z122" s="12"/>
      <c r="AA122" s="102"/>
      <c r="AB122" s="12"/>
      <c r="AC122" s="12" t="s">
        <v>535</v>
      </c>
      <c r="AD122" s="222"/>
      <c r="AE122" s="222"/>
      <c r="AF122" s="12"/>
      <c r="AG122" s="117"/>
    </row>
    <row r="123" spans="1:248" s="14" customFormat="1" ht="47" thickBot="1" x14ac:dyDescent="0.35">
      <c r="A123" s="79" t="s">
        <v>31</v>
      </c>
      <c r="B123" s="62" t="s">
        <v>181</v>
      </c>
      <c r="C123" s="63" t="s">
        <v>182</v>
      </c>
      <c r="D123" s="63"/>
      <c r="E123" s="62" t="s">
        <v>183</v>
      </c>
      <c r="F123" s="12"/>
      <c r="G123" s="15">
        <f>1179400/656</f>
        <v>1797.8658536585365</v>
      </c>
      <c r="H123" s="15">
        <f>1179400/656</f>
        <v>1797.8658536585365</v>
      </c>
      <c r="I123" s="64">
        <f t="shared" si="23"/>
        <v>0</v>
      </c>
      <c r="J123" s="12">
        <v>2000</v>
      </c>
      <c r="K123" s="12"/>
      <c r="L123" s="12">
        <f t="shared" si="34"/>
        <v>2000</v>
      </c>
      <c r="M123" s="12">
        <f t="shared" si="30"/>
        <v>2000</v>
      </c>
      <c r="N123" s="12"/>
      <c r="O123" s="12"/>
      <c r="P123" s="12"/>
      <c r="Q123" s="12"/>
      <c r="R123" s="102"/>
      <c r="S123" s="12"/>
      <c r="T123" s="12"/>
      <c r="U123" s="102"/>
      <c r="V123" s="12"/>
      <c r="W123" s="12"/>
      <c r="X123" s="102"/>
      <c r="Y123" s="12"/>
      <c r="Z123" s="12"/>
      <c r="AA123" s="102"/>
      <c r="AB123" s="12"/>
      <c r="AC123" s="12" t="s">
        <v>535</v>
      </c>
      <c r="AD123" s="222"/>
      <c r="AE123" s="222"/>
      <c r="AF123" s="12"/>
      <c r="AG123" s="117"/>
    </row>
    <row r="124" spans="1:248" s="14" customFormat="1" ht="47" thickBot="1" x14ac:dyDescent="0.35">
      <c r="A124" s="79" t="s">
        <v>35</v>
      </c>
      <c r="B124" s="62" t="s">
        <v>184</v>
      </c>
      <c r="C124" s="63" t="s">
        <v>185</v>
      </c>
      <c r="D124" s="63"/>
      <c r="E124" s="62" t="s">
        <v>183</v>
      </c>
      <c r="F124" s="12"/>
      <c r="G124" s="15">
        <f>1180000/656</f>
        <v>1798.780487804878</v>
      </c>
      <c r="H124" s="15">
        <f>1180000/656</f>
        <v>1798.780487804878</v>
      </c>
      <c r="I124" s="64">
        <f t="shared" si="23"/>
        <v>0</v>
      </c>
      <c r="J124" s="12">
        <v>3000</v>
      </c>
      <c r="K124" s="12"/>
      <c r="L124" s="12">
        <f t="shared" si="34"/>
        <v>3000</v>
      </c>
      <c r="M124" s="12">
        <f t="shared" si="30"/>
        <v>3000</v>
      </c>
      <c r="N124" s="12"/>
      <c r="O124" s="12"/>
      <c r="P124" s="12"/>
      <c r="Q124" s="12"/>
      <c r="R124" s="102"/>
      <c r="S124" s="12"/>
      <c r="T124" s="12"/>
      <c r="U124" s="102"/>
      <c r="V124" s="12"/>
      <c r="W124" s="12"/>
      <c r="X124" s="102"/>
      <c r="Y124" s="12"/>
      <c r="Z124" s="12"/>
      <c r="AA124" s="102"/>
      <c r="AB124" s="12"/>
      <c r="AC124" s="12" t="s">
        <v>535</v>
      </c>
      <c r="AD124" s="222"/>
      <c r="AE124" s="222"/>
      <c r="AF124" s="12"/>
      <c r="AG124" s="117"/>
    </row>
    <row r="125" spans="1:248" s="14" customFormat="1" ht="62.5" thickBot="1" x14ac:dyDescent="0.35">
      <c r="A125" s="79" t="s">
        <v>38</v>
      </c>
      <c r="B125" s="62" t="s">
        <v>186</v>
      </c>
      <c r="C125" s="63" t="s">
        <v>187</v>
      </c>
      <c r="D125" s="63"/>
      <c r="E125" s="62" t="s">
        <v>183</v>
      </c>
      <c r="F125" s="12"/>
      <c r="G125" s="15">
        <v>0</v>
      </c>
      <c r="H125" s="11"/>
      <c r="I125" s="64">
        <f t="shared" si="23"/>
        <v>0</v>
      </c>
      <c r="J125" s="12">
        <v>5000</v>
      </c>
      <c r="K125" s="12"/>
      <c r="L125" s="12">
        <f t="shared" si="34"/>
        <v>5000</v>
      </c>
      <c r="M125" s="12">
        <f t="shared" si="30"/>
        <v>5000</v>
      </c>
      <c r="N125" s="12"/>
      <c r="O125" s="12"/>
      <c r="P125" s="12"/>
      <c r="Q125" s="12"/>
      <c r="R125" s="102"/>
      <c r="S125" s="12"/>
      <c r="T125" s="12"/>
      <c r="U125" s="102"/>
      <c r="V125" s="12"/>
      <c r="W125" s="12"/>
      <c r="X125" s="102"/>
      <c r="Y125" s="12"/>
      <c r="Z125" s="12"/>
      <c r="AA125" s="102"/>
      <c r="AB125" s="12"/>
      <c r="AC125" s="12" t="s">
        <v>535</v>
      </c>
      <c r="AD125" s="222"/>
      <c r="AE125" s="222"/>
      <c r="AF125" s="12"/>
      <c r="AG125" s="117"/>
    </row>
    <row r="126" spans="1:248" s="14" customFormat="1" ht="62.5" thickBot="1" x14ac:dyDescent="0.35">
      <c r="A126" s="79" t="s">
        <v>41</v>
      </c>
      <c r="B126" s="62" t="s">
        <v>290</v>
      </c>
      <c r="C126" s="63" t="s">
        <v>326</v>
      </c>
      <c r="D126" s="63"/>
      <c r="E126" s="62" t="s">
        <v>328</v>
      </c>
      <c r="F126" s="12"/>
      <c r="G126" s="15"/>
      <c r="H126" s="11"/>
      <c r="I126" s="64">
        <f>G126-H126</f>
        <v>0</v>
      </c>
      <c r="J126" s="12">
        <v>2000</v>
      </c>
      <c r="K126" s="12">
        <v>3000</v>
      </c>
      <c r="L126" s="12">
        <f t="shared" si="34"/>
        <v>5000</v>
      </c>
      <c r="M126" s="12">
        <f t="shared" si="30"/>
        <v>5000</v>
      </c>
      <c r="N126" s="12"/>
      <c r="O126" s="12"/>
      <c r="P126" s="12"/>
      <c r="Q126" s="12"/>
      <c r="R126" s="102"/>
      <c r="S126" s="12"/>
      <c r="T126" s="12"/>
      <c r="U126" s="102"/>
      <c r="V126" s="12"/>
      <c r="W126" s="12"/>
      <c r="X126" s="102"/>
      <c r="Y126" s="12"/>
      <c r="Z126" s="12"/>
      <c r="AA126" s="102"/>
      <c r="AB126" s="12"/>
      <c r="AC126" s="12" t="s">
        <v>535</v>
      </c>
      <c r="AD126" s="222"/>
      <c r="AE126" s="222"/>
      <c r="AF126" s="12"/>
      <c r="AG126" s="117"/>
    </row>
    <row r="127" spans="1:248" s="14" customFormat="1" ht="47" thickBot="1" x14ac:dyDescent="0.35">
      <c r="A127" s="79" t="s">
        <v>95</v>
      </c>
      <c r="B127" s="62" t="s">
        <v>243</v>
      </c>
      <c r="C127" s="63" t="s">
        <v>325</v>
      </c>
      <c r="D127" s="63"/>
      <c r="E127" s="62" t="s">
        <v>334</v>
      </c>
      <c r="F127" s="12"/>
      <c r="G127" s="15"/>
      <c r="H127" s="11"/>
      <c r="I127" s="64">
        <f t="shared" si="23"/>
        <v>0</v>
      </c>
      <c r="J127" s="12">
        <v>5000</v>
      </c>
      <c r="K127" s="12"/>
      <c r="L127" s="12">
        <f t="shared" si="34"/>
        <v>5000</v>
      </c>
      <c r="M127" s="12">
        <f t="shared" si="30"/>
        <v>5000</v>
      </c>
      <c r="N127" s="12"/>
      <c r="O127" s="12"/>
      <c r="P127" s="12"/>
      <c r="Q127" s="12"/>
      <c r="R127" s="102"/>
      <c r="S127" s="12"/>
      <c r="T127" s="12"/>
      <c r="U127" s="102"/>
      <c r="V127" s="12"/>
      <c r="W127" s="12"/>
      <c r="X127" s="102"/>
      <c r="Y127" s="12"/>
      <c r="Z127" s="12"/>
      <c r="AA127" s="102"/>
      <c r="AB127" s="12"/>
      <c r="AC127" s="12" t="s">
        <v>535</v>
      </c>
      <c r="AD127" s="222"/>
      <c r="AE127" s="222"/>
      <c r="AF127" s="12"/>
      <c r="AG127" s="117"/>
    </row>
    <row r="128" spans="1:248" s="14" customFormat="1" ht="93" x14ac:dyDescent="0.3">
      <c r="A128" s="79" t="s">
        <v>44</v>
      </c>
      <c r="B128" s="62" t="s">
        <v>284</v>
      </c>
      <c r="C128" s="63" t="s">
        <v>335</v>
      </c>
      <c r="D128" s="63"/>
      <c r="E128" s="62" t="s">
        <v>336</v>
      </c>
      <c r="F128" s="12"/>
      <c r="G128" s="12">
        <f>1854058/656</f>
        <v>2826.3079268292681</v>
      </c>
      <c r="H128" s="12">
        <f>1854058/656</f>
        <v>2826.3079268292681</v>
      </c>
      <c r="I128" s="64">
        <f t="shared" si="23"/>
        <v>0</v>
      </c>
      <c r="J128" s="12">
        <v>5000</v>
      </c>
      <c r="K128" s="12"/>
      <c r="L128" s="12">
        <f t="shared" si="34"/>
        <v>5000</v>
      </c>
      <c r="M128" s="12">
        <f t="shared" si="30"/>
        <v>5000</v>
      </c>
      <c r="N128" s="12"/>
      <c r="O128" s="12"/>
      <c r="P128" s="12"/>
      <c r="Q128" s="12"/>
      <c r="R128" s="12"/>
      <c r="S128" s="102"/>
      <c r="T128" s="12"/>
      <c r="U128" s="12"/>
      <c r="V128" s="12"/>
      <c r="W128" s="12"/>
      <c r="X128" s="12"/>
      <c r="Y128" s="12"/>
      <c r="Z128" s="12"/>
      <c r="AA128" s="12"/>
      <c r="AB128" s="12"/>
      <c r="AC128" s="12" t="s">
        <v>535</v>
      </c>
      <c r="AD128" s="222"/>
      <c r="AE128" s="222"/>
      <c r="AF128" s="12"/>
      <c r="AG128" s="117"/>
    </row>
    <row r="129" spans="1:33" s="3" customFormat="1" ht="15.5" x14ac:dyDescent="0.35">
      <c r="A129" s="81" t="s">
        <v>188</v>
      </c>
      <c r="B129" s="60"/>
      <c r="C129" s="60"/>
      <c r="D129" s="60"/>
      <c r="E129" s="60"/>
      <c r="F129" s="61">
        <f>F130+F144+F149+F153</f>
        <v>44555</v>
      </c>
      <c r="G129" s="61">
        <f t="shared" ref="G129:P129" si="35">G130+G144+G149+G153</f>
        <v>549980.81944066682</v>
      </c>
      <c r="H129" s="61">
        <f t="shared" si="35"/>
        <v>549980.81944066682</v>
      </c>
      <c r="I129" s="61">
        <f t="shared" si="35"/>
        <v>0</v>
      </c>
      <c r="J129" s="61">
        <f t="shared" si="35"/>
        <v>53439.024390243896</v>
      </c>
      <c r="K129" s="61">
        <f t="shared" si="35"/>
        <v>301355.20068304968</v>
      </c>
      <c r="L129" s="61">
        <f t="shared" si="35"/>
        <v>354794.22507329355</v>
      </c>
      <c r="M129" s="61">
        <f t="shared" si="35"/>
        <v>354794.22507329355</v>
      </c>
      <c r="N129" s="61">
        <f t="shared" si="35"/>
        <v>56525</v>
      </c>
      <c r="O129" s="61">
        <f t="shared" si="35"/>
        <v>0</v>
      </c>
      <c r="P129" s="61">
        <f t="shared" si="35"/>
        <v>5000</v>
      </c>
      <c r="Q129" s="61"/>
      <c r="R129" s="61"/>
      <c r="S129" s="61"/>
      <c r="T129" s="61"/>
      <c r="U129" s="61"/>
      <c r="V129" s="61"/>
      <c r="W129" s="61"/>
      <c r="X129" s="61"/>
      <c r="Y129" s="61"/>
      <c r="Z129" s="61"/>
      <c r="AA129" s="61"/>
      <c r="AB129" s="61"/>
      <c r="AC129" s="61"/>
      <c r="AD129" s="223"/>
      <c r="AE129" s="223"/>
      <c r="AF129" s="61"/>
      <c r="AG129" s="117"/>
    </row>
    <row r="130" spans="1:33" s="3" customFormat="1" ht="16" thickBot="1" x14ac:dyDescent="0.4">
      <c r="A130" s="80" t="s">
        <v>189</v>
      </c>
      <c r="B130" s="65"/>
      <c r="C130" s="66"/>
      <c r="D130" s="67"/>
      <c r="E130" s="68"/>
      <c r="F130" s="95">
        <f t="shared" ref="F130" si="36">SUM(F131:F143)</f>
        <v>0</v>
      </c>
      <c r="G130" s="95">
        <f t="shared" ref="G130" si="37">SUM(G131:G143)</f>
        <v>489923.31402439019</v>
      </c>
      <c r="H130" s="95">
        <f t="shared" ref="H130" si="38">SUM(H131:H143)</f>
        <v>489923.31402439019</v>
      </c>
      <c r="I130" s="95">
        <f t="shared" ref="I130" si="39">SUM(I131:I143)</f>
        <v>0</v>
      </c>
      <c r="J130" s="95">
        <f t="shared" ref="J130" si="40">SUM(J131:J143)</f>
        <v>20292.682926829268</v>
      </c>
      <c r="K130" s="95">
        <f t="shared" ref="K130" si="41">SUM(K131:K143)</f>
        <v>248185.20068304968</v>
      </c>
      <c r="L130" s="95">
        <f t="shared" ref="L130" si="42">SUM(L131:L143)</f>
        <v>268477.88360987895</v>
      </c>
      <c r="M130" s="95">
        <f t="shared" ref="M130" si="43">SUM(M131:M143)</f>
        <v>268477.88360987895</v>
      </c>
      <c r="N130" s="95">
        <f t="shared" ref="N130" si="44">SUM(N131:N143)</f>
        <v>0</v>
      </c>
      <c r="O130" s="95">
        <f t="shared" ref="O130" si="45">SUM(O131:O143)</f>
        <v>0</v>
      </c>
      <c r="P130" s="95">
        <f t="shared" ref="P130" si="46">SUM(P131:P143)</f>
        <v>5000</v>
      </c>
      <c r="Q130" s="95"/>
      <c r="R130" s="95"/>
      <c r="S130" s="95"/>
      <c r="T130" s="95"/>
      <c r="U130" s="95"/>
      <c r="V130" s="95"/>
      <c r="W130" s="95"/>
      <c r="X130" s="95"/>
      <c r="Y130" s="95"/>
      <c r="Z130" s="95"/>
      <c r="AA130" s="95"/>
      <c r="AB130" s="95"/>
      <c r="AC130" s="95"/>
      <c r="AD130" s="220"/>
      <c r="AE130" s="220"/>
      <c r="AF130" s="95"/>
      <c r="AG130" s="117"/>
    </row>
    <row r="131" spans="1:33" s="14" customFormat="1" ht="140" thickBot="1" x14ac:dyDescent="0.35">
      <c r="A131" s="79" t="s">
        <v>26</v>
      </c>
      <c r="B131" s="62" t="s">
        <v>190</v>
      </c>
      <c r="C131" s="63" t="s">
        <v>403</v>
      </c>
      <c r="D131" s="63"/>
      <c r="E131" s="62" t="s">
        <v>191</v>
      </c>
      <c r="F131" s="12"/>
      <c r="G131" s="15">
        <f>205495000/656</f>
        <v>313254.57317073172</v>
      </c>
      <c r="H131" s="12">
        <v>313254.57317073172</v>
      </c>
      <c r="I131" s="64">
        <f t="shared" si="23"/>
        <v>0</v>
      </c>
      <c r="J131" s="12"/>
      <c r="K131" s="12">
        <v>150342.98780487804</v>
      </c>
      <c r="L131" s="12">
        <f>+J131+K131</f>
        <v>150342.98780487804</v>
      </c>
      <c r="M131" s="12">
        <f t="shared" si="30"/>
        <v>150342.98780487804</v>
      </c>
      <c r="N131" s="12"/>
      <c r="O131" s="12"/>
      <c r="P131" s="12"/>
      <c r="Q131" s="102"/>
      <c r="R131" s="102"/>
      <c r="S131" s="102"/>
      <c r="T131" s="102"/>
      <c r="U131" s="102"/>
      <c r="V131" s="102"/>
      <c r="W131" s="102"/>
      <c r="X131" s="102"/>
      <c r="Y131" s="102"/>
      <c r="Z131" s="102"/>
      <c r="AA131" s="102"/>
      <c r="AB131" s="102"/>
      <c r="AC131" s="12" t="s">
        <v>515</v>
      </c>
      <c r="AD131" s="222"/>
      <c r="AE131" s="222"/>
      <c r="AF131" s="12"/>
      <c r="AG131" s="117"/>
    </row>
    <row r="132" spans="1:33" s="14" customFormat="1" ht="31.5" thickBot="1" x14ac:dyDescent="0.35">
      <c r="A132" s="79" t="s">
        <v>35</v>
      </c>
      <c r="B132" s="62" t="s">
        <v>193</v>
      </c>
      <c r="C132" s="63" t="s">
        <v>194</v>
      </c>
      <c r="D132" s="70"/>
      <c r="E132" s="62" t="s">
        <v>195</v>
      </c>
      <c r="F132" s="12"/>
      <c r="G132" s="15">
        <f>1469227/656*2</f>
        <v>4479.3506097560976</v>
      </c>
      <c r="H132" s="15">
        <f>1469227/656*2</f>
        <v>4479.3506097560976</v>
      </c>
      <c r="I132" s="64">
        <f t="shared" si="23"/>
        <v>0</v>
      </c>
      <c r="J132" s="12"/>
      <c r="K132" s="12">
        <v>11433.676292805778</v>
      </c>
      <c r="L132" s="12">
        <f t="shared" ref="L132:L141" si="47">+J132+K132</f>
        <v>11433.676292805778</v>
      </c>
      <c r="M132" s="12">
        <f t="shared" si="30"/>
        <v>11433.676292805778</v>
      </c>
      <c r="N132" s="12"/>
      <c r="O132" s="12"/>
      <c r="P132" s="12"/>
      <c r="Q132" s="12"/>
      <c r="R132" s="12"/>
      <c r="S132" s="102"/>
      <c r="T132" s="12"/>
      <c r="U132" s="12"/>
      <c r="V132" s="102"/>
      <c r="W132" s="12"/>
      <c r="X132" s="12"/>
      <c r="Y132" s="102"/>
      <c r="Z132" s="12"/>
      <c r="AA132" s="12"/>
      <c r="AB132" s="102"/>
      <c r="AC132" s="12" t="s">
        <v>536</v>
      </c>
      <c r="AD132" s="222"/>
      <c r="AE132" s="222"/>
      <c r="AF132" s="12"/>
      <c r="AG132" s="117"/>
    </row>
    <row r="133" spans="1:33" s="104" customFormat="1" ht="62.5" thickBot="1" x14ac:dyDescent="0.35">
      <c r="A133" s="228" t="s">
        <v>38</v>
      </c>
      <c r="B133" s="229" t="s">
        <v>196</v>
      </c>
      <c r="C133" s="230" t="s">
        <v>197</v>
      </c>
      <c r="D133" s="231"/>
      <c r="E133" s="229" t="s">
        <v>198</v>
      </c>
      <c r="F133" s="55"/>
      <c r="G133" s="232">
        <v>27323.536585365851</v>
      </c>
      <c r="H133" s="232">
        <v>27323.536585365851</v>
      </c>
      <c r="I133" s="233">
        <f t="shared" si="23"/>
        <v>0</v>
      </c>
      <c r="J133" s="55"/>
      <c r="K133" s="55">
        <v>14000</v>
      </c>
      <c r="L133" s="55">
        <f t="shared" si="47"/>
        <v>14000</v>
      </c>
      <c r="M133" s="55">
        <f t="shared" si="30"/>
        <v>14000</v>
      </c>
      <c r="N133" s="55"/>
      <c r="O133" s="55"/>
      <c r="P133" s="55"/>
      <c r="Q133" s="234"/>
      <c r="R133" s="55"/>
      <c r="S133" s="55"/>
      <c r="T133" s="55"/>
      <c r="U133" s="55"/>
      <c r="V133" s="55"/>
      <c r="W133" s="55"/>
      <c r="X133" s="55"/>
      <c r="Y133" s="55"/>
      <c r="Z133" s="55"/>
      <c r="AA133" s="55"/>
      <c r="AB133" s="55"/>
      <c r="AC133" s="55" t="s">
        <v>537</v>
      </c>
      <c r="AD133" s="235"/>
      <c r="AE133" s="235"/>
      <c r="AF133" s="55"/>
      <c r="AG133" s="236"/>
    </row>
    <row r="134" spans="1:33" s="14" customFormat="1" ht="47" thickBot="1" x14ac:dyDescent="0.35">
      <c r="A134" s="79" t="s">
        <v>41</v>
      </c>
      <c r="B134" s="62" t="s">
        <v>199</v>
      </c>
      <c r="C134" s="63" t="s">
        <v>200</v>
      </c>
      <c r="D134" s="70"/>
      <c r="E134" s="62" t="s">
        <v>477</v>
      </c>
      <c r="F134" s="12"/>
      <c r="G134" s="15">
        <v>10000</v>
      </c>
      <c r="H134" s="17">
        <v>10000</v>
      </c>
      <c r="I134" s="64">
        <f t="shared" si="23"/>
        <v>0</v>
      </c>
      <c r="J134" s="12"/>
      <c r="K134" s="12">
        <v>5000</v>
      </c>
      <c r="L134" s="12">
        <f t="shared" si="47"/>
        <v>5000</v>
      </c>
      <c r="M134" s="12">
        <f t="shared" si="30"/>
        <v>5000</v>
      </c>
      <c r="N134" s="12"/>
      <c r="O134" s="12"/>
      <c r="P134" s="12"/>
      <c r="Q134" s="102"/>
      <c r="R134" s="12"/>
      <c r="S134" s="12"/>
      <c r="T134" s="12"/>
      <c r="U134" s="12"/>
      <c r="V134" s="12"/>
      <c r="W134" s="12"/>
      <c r="X134" s="12"/>
      <c r="Y134" s="12"/>
      <c r="Z134" s="12"/>
      <c r="AA134" s="12"/>
      <c r="AB134" s="12"/>
      <c r="AC134" s="12" t="s">
        <v>536</v>
      </c>
      <c r="AD134" s="222"/>
      <c r="AE134" s="222"/>
      <c r="AF134" s="12"/>
      <c r="AG134" s="117"/>
    </row>
    <row r="135" spans="1:33" s="14" customFormat="1" ht="62.5" thickBot="1" x14ac:dyDescent="0.35">
      <c r="A135" s="79"/>
      <c r="B135" s="62" t="s">
        <v>446</v>
      </c>
      <c r="C135" s="63" t="s">
        <v>475</v>
      </c>
      <c r="D135" s="70"/>
      <c r="E135" s="62" t="s">
        <v>476</v>
      </c>
      <c r="F135" s="12"/>
      <c r="G135" s="15"/>
      <c r="H135" s="17"/>
      <c r="I135" s="64"/>
      <c r="J135" s="12"/>
      <c r="K135" s="12">
        <f>7500000/656</f>
        <v>11432.926829268292</v>
      </c>
      <c r="L135" s="12">
        <f t="shared" si="47"/>
        <v>11432.926829268292</v>
      </c>
      <c r="M135" s="12">
        <f t="shared" si="30"/>
        <v>11432.926829268292</v>
      </c>
      <c r="N135" s="12"/>
      <c r="O135" s="12"/>
      <c r="P135" s="12">
        <v>5000</v>
      </c>
      <c r="Q135" s="102"/>
      <c r="R135" s="12"/>
      <c r="S135" s="12"/>
      <c r="T135" s="12"/>
      <c r="U135" s="12"/>
      <c r="V135" s="12"/>
      <c r="W135" s="12"/>
      <c r="X135" s="12"/>
      <c r="Y135" s="12"/>
      <c r="Z135" s="12"/>
      <c r="AA135" s="12"/>
      <c r="AB135" s="12"/>
      <c r="AC135" s="12" t="s">
        <v>527</v>
      </c>
      <c r="AD135" s="222"/>
      <c r="AE135" s="222"/>
      <c r="AF135" s="12"/>
      <c r="AG135" s="117"/>
    </row>
    <row r="136" spans="1:33" s="14" customFormat="1" ht="46.5" x14ac:dyDescent="0.3">
      <c r="A136" s="79" t="s">
        <v>95</v>
      </c>
      <c r="B136" s="62" t="s">
        <v>201</v>
      </c>
      <c r="C136" s="63" t="s">
        <v>202</v>
      </c>
      <c r="D136" s="70"/>
      <c r="E136" s="62" t="s">
        <v>203</v>
      </c>
      <c r="F136" s="12"/>
      <c r="G136" s="12">
        <v>20000</v>
      </c>
      <c r="H136" s="12">
        <v>20000</v>
      </c>
      <c r="I136" s="64">
        <f t="shared" si="23"/>
        <v>0</v>
      </c>
      <c r="J136" s="12"/>
      <c r="K136" s="12">
        <v>20000</v>
      </c>
      <c r="L136" s="12">
        <f t="shared" si="47"/>
        <v>20000</v>
      </c>
      <c r="M136" s="12">
        <f t="shared" si="30"/>
        <v>20000</v>
      </c>
      <c r="N136" s="12"/>
      <c r="O136" s="12"/>
      <c r="P136" s="12"/>
      <c r="Q136" s="12"/>
      <c r="R136" s="12"/>
      <c r="S136" s="12"/>
      <c r="T136" s="12"/>
      <c r="U136" s="12"/>
      <c r="V136" s="102"/>
      <c r="W136" s="12"/>
      <c r="X136" s="12"/>
      <c r="Y136" s="12"/>
      <c r="Z136" s="12"/>
      <c r="AA136" s="102"/>
      <c r="AB136" s="12"/>
      <c r="AC136" s="12" t="s">
        <v>515</v>
      </c>
      <c r="AD136" s="222"/>
      <c r="AE136" s="222"/>
      <c r="AF136" s="12"/>
      <c r="AG136" s="117"/>
    </row>
    <row r="137" spans="1:33" s="14" customFormat="1" ht="42.5" thickBot="1" x14ac:dyDescent="0.35">
      <c r="A137" s="79" t="s">
        <v>44</v>
      </c>
      <c r="B137" s="72" t="s">
        <v>244</v>
      </c>
      <c r="C137" s="63" t="s">
        <v>251</v>
      </c>
      <c r="D137" s="70"/>
      <c r="E137" s="62" t="s">
        <v>354</v>
      </c>
      <c r="F137" s="12"/>
      <c r="G137" s="15">
        <f>15000000/656</f>
        <v>22865.853658536584</v>
      </c>
      <c r="H137" s="17">
        <f>15000000/656</f>
        <v>22865.853658536584</v>
      </c>
      <c r="I137" s="64">
        <f t="shared" si="23"/>
        <v>0</v>
      </c>
      <c r="J137" s="12"/>
      <c r="K137" s="12">
        <v>0</v>
      </c>
      <c r="L137" s="12">
        <f t="shared" si="47"/>
        <v>0</v>
      </c>
      <c r="M137" s="12">
        <f t="shared" si="30"/>
        <v>0</v>
      </c>
      <c r="N137" s="12"/>
      <c r="O137" s="12"/>
      <c r="P137" s="12"/>
      <c r="Q137" s="12"/>
      <c r="R137" s="12"/>
      <c r="S137" s="12"/>
      <c r="T137" s="12"/>
      <c r="U137" s="12"/>
      <c r="V137" s="12"/>
      <c r="W137" s="12"/>
      <c r="X137" s="12"/>
      <c r="Y137" s="12"/>
      <c r="Z137" s="12"/>
      <c r="AA137" s="12"/>
      <c r="AB137" s="12"/>
      <c r="AC137" s="12" t="s">
        <v>536</v>
      </c>
      <c r="AD137" s="222"/>
      <c r="AE137" s="222"/>
      <c r="AF137" s="12"/>
      <c r="AG137" s="117"/>
    </row>
    <row r="138" spans="1:33" s="14" customFormat="1" ht="47" thickBot="1" x14ac:dyDescent="0.35">
      <c r="A138" s="79" t="s">
        <v>46</v>
      </c>
      <c r="B138" s="62" t="s">
        <v>275</v>
      </c>
      <c r="C138" s="63" t="s">
        <v>276</v>
      </c>
      <c r="D138" s="63"/>
      <c r="E138" s="62" t="s">
        <v>356</v>
      </c>
      <c r="F138" s="12"/>
      <c r="G138" s="12">
        <v>5000</v>
      </c>
      <c r="H138" s="12">
        <v>5000</v>
      </c>
      <c r="I138" s="64">
        <f t="shared" si="23"/>
        <v>0</v>
      </c>
      <c r="J138" s="12"/>
      <c r="K138" s="12">
        <v>5000</v>
      </c>
      <c r="L138" s="12">
        <f t="shared" si="47"/>
        <v>5000</v>
      </c>
      <c r="M138" s="12">
        <f t="shared" si="30"/>
        <v>5000</v>
      </c>
      <c r="N138" s="12"/>
      <c r="O138" s="12"/>
      <c r="P138" s="12"/>
      <c r="Q138" s="12"/>
      <c r="R138" s="102"/>
      <c r="S138" s="12"/>
      <c r="T138" s="12"/>
      <c r="U138" s="102"/>
      <c r="V138" s="12"/>
      <c r="W138" s="12"/>
      <c r="X138" s="102"/>
      <c r="Y138" s="12"/>
      <c r="Z138" s="12"/>
      <c r="AA138" s="102"/>
      <c r="AB138" s="12"/>
      <c r="AC138" s="12" t="s">
        <v>537</v>
      </c>
      <c r="AD138" s="222"/>
      <c r="AE138" s="222"/>
      <c r="AF138" s="12"/>
      <c r="AG138" s="117"/>
    </row>
    <row r="139" spans="1:33" s="14" customFormat="1" ht="62.5" thickBot="1" x14ac:dyDescent="0.35">
      <c r="A139" s="79" t="s">
        <v>48</v>
      </c>
      <c r="B139" s="62" t="s">
        <v>252</v>
      </c>
      <c r="C139" s="63" t="s">
        <v>253</v>
      </c>
      <c r="D139" s="63"/>
      <c r="E139" s="62" t="s">
        <v>355</v>
      </c>
      <c r="F139" s="12"/>
      <c r="G139" s="15"/>
      <c r="H139" s="11"/>
      <c r="I139" s="64">
        <f t="shared" si="23"/>
        <v>0</v>
      </c>
      <c r="J139" s="12">
        <v>2000</v>
      </c>
      <c r="K139" s="12"/>
      <c r="L139" s="12">
        <f t="shared" si="47"/>
        <v>2000</v>
      </c>
      <c r="M139" s="12">
        <f t="shared" si="30"/>
        <v>2000</v>
      </c>
      <c r="N139" s="12"/>
      <c r="O139" s="12"/>
      <c r="P139" s="12"/>
      <c r="Q139" s="102"/>
      <c r="R139" s="12"/>
      <c r="S139" s="12"/>
      <c r="T139" s="12"/>
      <c r="U139" s="12"/>
      <c r="V139" s="12"/>
      <c r="W139" s="12"/>
      <c r="X139" s="12"/>
      <c r="Y139" s="12"/>
      <c r="Z139" s="12"/>
      <c r="AA139" s="12"/>
      <c r="AB139" s="12"/>
      <c r="AC139" s="12" t="s">
        <v>523</v>
      </c>
      <c r="AD139" s="222"/>
      <c r="AE139" s="222"/>
      <c r="AF139" s="12"/>
      <c r="AG139" s="117"/>
    </row>
    <row r="140" spans="1:33" s="14" customFormat="1" ht="31.5" thickBot="1" x14ac:dyDescent="0.35">
      <c r="A140" s="79" t="s">
        <v>52</v>
      </c>
      <c r="B140" s="62" t="s">
        <v>274</v>
      </c>
      <c r="C140" s="63" t="s">
        <v>268</v>
      </c>
      <c r="D140" s="63"/>
      <c r="E140" s="62" t="s">
        <v>357</v>
      </c>
      <c r="F140" s="12"/>
      <c r="G140" s="12">
        <v>12000</v>
      </c>
      <c r="H140" s="12">
        <v>12000</v>
      </c>
      <c r="I140" s="64">
        <f t="shared" si="23"/>
        <v>0</v>
      </c>
      <c r="J140" s="12"/>
      <c r="K140" s="12">
        <v>10000</v>
      </c>
      <c r="L140" s="12">
        <f t="shared" si="47"/>
        <v>10000</v>
      </c>
      <c r="M140" s="12">
        <f t="shared" si="30"/>
        <v>10000</v>
      </c>
      <c r="N140" s="12"/>
      <c r="O140" s="12"/>
      <c r="P140" s="12"/>
      <c r="Q140" s="102"/>
      <c r="R140" s="12"/>
      <c r="S140" s="12"/>
      <c r="T140" s="102"/>
      <c r="U140" s="12"/>
      <c r="V140" s="12"/>
      <c r="W140" s="102"/>
      <c r="X140" s="12"/>
      <c r="Y140" s="12"/>
      <c r="Z140" s="102"/>
      <c r="AA140" s="12"/>
      <c r="AB140" s="12"/>
      <c r="AC140" s="12" t="s">
        <v>538</v>
      </c>
      <c r="AD140" s="222"/>
      <c r="AE140" s="222"/>
      <c r="AF140" s="12"/>
      <c r="AG140" s="117"/>
    </row>
    <row r="141" spans="1:33" s="14" customFormat="1" ht="47" thickBot="1" x14ac:dyDescent="0.35">
      <c r="A141" s="79" t="s">
        <v>56</v>
      </c>
      <c r="B141" s="63" t="s">
        <v>421</v>
      </c>
      <c r="C141" s="63" t="s">
        <v>324</v>
      </c>
      <c r="D141" s="63"/>
      <c r="E141" s="62" t="s">
        <v>358</v>
      </c>
      <c r="F141" s="12"/>
      <c r="G141" s="15">
        <v>75000</v>
      </c>
      <c r="H141" s="11">
        <v>75000</v>
      </c>
      <c r="I141" s="64">
        <f t="shared" si="23"/>
        <v>0</v>
      </c>
      <c r="J141" s="12"/>
      <c r="K141" s="12">
        <v>10000</v>
      </c>
      <c r="L141" s="12">
        <f t="shared" si="47"/>
        <v>10000</v>
      </c>
      <c r="M141" s="12">
        <f t="shared" si="30"/>
        <v>10000</v>
      </c>
      <c r="N141" s="12"/>
      <c r="O141" s="12"/>
      <c r="P141" s="12"/>
      <c r="Q141" s="12"/>
      <c r="R141" s="12"/>
      <c r="S141" s="12"/>
      <c r="T141" s="12"/>
      <c r="U141" s="12"/>
      <c r="V141" s="12"/>
      <c r="W141" s="12"/>
      <c r="X141" s="102"/>
      <c r="Y141" s="102"/>
      <c r="Z141" s="12"/>
      <c r="AA141" s="12"/>
      <c r="AB141" s="12"/>
      <c r="AC141" s="12" t="s">
        <v>515</v>
      </c>
      <c r="AD141" s="222"/>
      <c r="AE141" s="222"/>
      <c r="AF141" s="12"/>
      <c r="AG141" s="117"/>
    </row>
    <row r="142" spans="1:33" s="14" customFormat="1" ht="31.5" thickBot="1" x14ac:dyDescent="0.35">
      <c r="A142" s="79" t="s">
        <v>116</v>
      </c>
      <c r="B142" s="63" t="s">
        <v>433</v>
      </c>
      <c r="C142" s="63" t="s">
        <v>496</v>
      </c>
      <c r="D142" s="63"/>
      <c r="E142" s="62" t="s">
        <v>192</v>
      </c>
      <c r="F142" s="12"/>
      <c r="G142" s="15"/>
      <c r="H142" s="11"/>
      <c r="I142" s="64">
        <f>G142-H142</f>
        <v>0</v>
      </c>
      <c r="J142" s="12">
        <f>1000000*12/656</f>
        <v>18292.682926829268</v>
      </c>
      <c r="K142" s="12"/>
      <c r="L142" s="12">
        <f>+J142+K142</f>
        <v>18292.682926829268</v>
      </c>
      <c r="M142" s="12">
        <f>I142+L142</f>
        <v>18292.682926829268</v>
      </c>
      <c r="N142" s="12"/>
      <c r="O142" s="12"/>
      <c r="P142" s="12"/>
      <c r="Q142" s="102"/>
      <c r="R142" s="102"/>
      <c r="S142" s="102"/>
      <c r="T142" s="102"/>
      <c r="U142" s="102"/>
      <c r="V142" s="102"/>
      <c r="W142" s="102"/>
      <c r="X142" s="102"/>
      <c r="Y142" s="102"/>
      <c r="Z142" s="102"/>
      <c r="AA142" s="102"/>
      <c r="AB142" s="102"/>
      <c r="AC142" s="12" t="s">
        <v>539</v>
      </c>
      <c r="AD142" s="222"/>
      <c r="AE142" s="222"/>
      <c r="AF142" s="12"/>
      <c r="AG142" s="117"/>
    </row>
    <row r="143" spans="1:33" s="14" customFormat="1" ht="46.5" x14ac:dyDescent="0.3">
      <c r="A143" s="79" t="s">
        <v>120</v>
      </c>
      <c r="B143" s="63" t="s">
        <v>447</v>
      </c>
      <c r="C143" s="63" t="s">
        <v>497</v>
      </c>
      <c r="D143" s="63"/>
      <c r="E143" s="62" t="s">
        <v>449</v>
      </c>
      <c r="F143" s="12"/>
      <c r="G143" s="15"/>
      <c r="H143" s="11"/>
      <c r="I143" s="64"/>
      <c r="J143" s="12"/>
      <c r="K143" s="12">
        <f>600000*12/656</f>
        <v>10975.609756097561</v>
      </c>
      <c r="L143" s="12">
        <f>+J143+K143</f>
        <v>10975.609756097561</v>
      </c>
      <c r="M143" s="12">
        <f>I143+L143</f>
        <v>10975.609756097561</v>
      </c>
      <c r="N143" s="12"/>
      <c r="O143" s="12"/>
      <c r="P143" s="12"/>
      <c r="Q143" s="102"/>
      <c r="R143" s="102"/>
      <c r="S143" s="102"/>
      <c r="T143" s="102"/>
      <c r="U143" s="102"/>
      <c r="V143" s="102"/>
      <c r="W143" s="102"/>
      <c r="X143" s="102"/>
      <c r="Y143" s="102"/>
      <c r="Z143" s="102"/>
      <c r="AA143" s="102"/>
      <c r="AB143" s="102"/>
      <c r="AC143" s="12" t="s">
        <v>539</v>
      </c>
      <c r="AD143" s="222"/>
      <c r="AE143" s="222"/>
      <c r="AF143" s="12"/>
      <c r="AG143" s="117"/>
    </row>
    <row r="144" spans="1:33" s="3" customFormat="1" ht="16" thickBot="1" x14ac:dyDescent="0.4">
      <c r="A144" s="80" t="s">
        <v>204</v>
      </c>
      <c r="B144" s="65"/>
      <c r="C144" s="66"/>
      <c r="D144" s="67"/>
      <c r="E144" s="68"/>
      <c r="F144" s="95">
        <f t="shared" ref="F144:P144" si="48">SUM(F145:F148)</f>
        <v>44555</v>
      </c>
      <c r="G144" s="95">
        <f t="shared" si="48"/>
        <v>28962.682926829264</v>
      </c>
      <c r="H144" s="95">
        <f t="shared" si="48"/>
        <v>28962.682926829264</v>
      </c>
      <c r="I144" s="95">
        <f t="shared" si="48"/>
        <v>0</v>
      </c>
      <c r="J144" s="95">
        <f t="shared" si="48"/>
        <v>0</v>
      </c>
      <c r="K144" s="95">
        <f t="shared" si="48"/>
        <v>15670</v>
      </c>
      <c r="L144" s="95">
        <f t="shared" si="48"/>
        <v>15670</v>
      </c>
      <c r="M144" s="95">
        <f t="shared" si="48"/>
        <v>15670</v>
      </c>
      <c r="N144" s="95">
        <f t="shared" si="48"/>
        <v>56525</v>
      </c>
      <c r="O144" s="95">
        <f t="shared" si="48"/>
        <v>0</v>
      </c>
      <c r="P144" s="95">
        <f t="shared" si="48"/>
        <v>0</v>
      </c>
      <c r="Q144" s="95"/>
      <c r="R144" s="95"/>
      <c r="S144" s="95"/>
      <c r="T144" s="95"/>
      <c r="U144" s="95"/>
      <c r="V144" s="95"/>
      <c r="W144" s="95"/>
      <c r="X144" s="95"/>
      <c r="Y144" s="95"/>
      <c r="Z144" s="95"/>
      <c r="AA144" s="95"/>
      <c r="AB144" s="95"/>
      <c r="AC144" s="95"/>
      <c r="AD144" s="220"/>
      <c r="AE144" s="220"/>
      <c r="AF144" s="95"/>
      <c r="AG144" s="117"/>
    </row>
    <row r="145" spans="1:33" s="14" customFormat="1" ht="47" thickBot="1" x14ac:dyDescent="0.35">
      <c r="A145" s="79" t="s">
        <v>26</v>
      </c>
      <c r="B145" s="62" t="s">
        <v>205</v>
      </c>
      <c r="C145" s="63" t="s">
        <v>323</v>
      </c>
      <c r="D145" s="70"/>
      <c r="E145" s="62" t="s">
        <v>206</v>
      </c>
      <c r="F145" s="15">
        <v>13300</v>
      </c>
      <c r="G145" s="15">
        <f>6000000/656+K145</f>
        <v>19816.341463414632</v>
      </c>
      <c r="H145" s="15">
        <f>6000000/656+L145</f>
        <v>19816.341463414632</v>
      </c>
      <c r="I145" s="64">
        <f t="shared" si="23"/>
        <v>0</v>
      </c>
      <c r="J145" s="12"/>
      <c r="K145" s="12">
        <v>10670</v>
      </c>
      <c r="L145" s="12">
        <f>J145+K145</f>
        <v>10670</v>
      </c>
      <c r="M145" s="12">
        <f t="shared" si="30"/>
        <v>10670</v>
      </c>
      <c r="N145" s="12"/>
      <c r="O145" s="12"/>
      <c r="P145" s="12"/>
      <c r="Q145" s="102"/>
      <c r="R145" s="12"/>
      <c r="S145" s="12"/>
      <c r="T145" s="12"/>
      <c r="U145" s="12"/>
      <c r="V145" s="12"/>
      <c r="W145" s="12"/>
      <c r="X145" s="12"/>
      <c r="Y145" s="12"/>
      <c r="Z145" s="12"/>
      <c r="AA145" s="12"/>
      <c r="AB145" s="12"/>
      <c r="AC145" s="12" t="s">
        <v>540</v>
      </c>
      <c r="AD145" s="226"/>
      <c r="AE145" s="226"/>
      <c r="AF145" s="216"/>
      <c r="AG145" s="263" t="s">
        <v>564</v>
      </c>
    </row>
    <row r="146" spans="1:33" s="14" customFormat="1" ht="47" thickBot="1" x14ac:dyDescent="0.35">
      <c r="A146" s="79" t="s">
        <v>31</v>
      </c>
      <c r="B146" s="62" t="s">
        <v>207</v>
      </c>
      <c r="C146" s="63" t="s">
        <v>208</v>
      </c>
      <c r="D146" s="70"/>
      <c r="E146" s="62" t="s">
        <v>209</v>
      </c>
      <c r="F146" s="15">
        <v>7980</v>
      </c>
      <c r="G146" s="15">
        <v>9146.3414634146338</v>
      </c>
      <c r="H146" s="15">
        <v>9146.3414634146338</v>
      </c>
      <c r="I146" s="64">
        <f t="shared" si="23"/>
        <v>0</v>
      </c>
      <c r="J146" s="12"/>
      <c r="K146" s="15">
        <v>5000</v>
      </c>
      <c r="L146" s="12">
        <f>J146+K146</f>
        <v>5000</v>
      </c>
      <c r="M146" s="12">
        <f t="shared" si="30"/>
        <v>5000</v>
      </c>
      <c r="N146" s="12">
        <f>13300+13300</f>
        <v>26600</v>
      </c>
      <c r="O146" s="12" t="s">
        <v>308</v>
      </c>
      <c r="P146" s="12"/>
      <c r="Q146" s="102"/>
      <c r="R146" s="12"/>
      <c r="S146" s="12"/>
      <c r="T146" s="12"/>
      <c r="U146" s="12"/>
      <c r="V146" s="12"/>
      <c r="W146" s="12"/>
      <c r="X146" s="12"/>
      <c r="Y146" s="12"/>
      <c r="Z146" s="12"/>
      <c r="AA146" s="12"/>
      <c r="AB146" s="12"/>
      <c r="AC146" s="12" t="s">
        <v>540</v>
      </c>
      <c r="AD146" s="227"/>
      <c r="AE146" s="227"/>
      <c r="AF146" s="217"/>
      <c r="AG146" s="264"/>
    </row>
    <row r="147" spans="1:33" s="14" customFormat="1" ht="31.5" thickBot="1" x14ac:dyDescent="0.35">
      <c r="A147" s="79" t="s">
        <v>35</v>
      </c>
      <c r="B147" s="62" t="s">
        <v>210</v>
      </c>
      <c r="C147" s="63" t="s">
        <v>211</v>
      </c>
      <c r="D147" s="70"/>
      <c r="E147" s="62" t="s">
        <v>359</v>
      </c>
      <c r="F147" s="15">
        <v>13300</v>
      </c>
      <c r="G147" s="15"/>
      <c r="H147" s="15"/>
      <c r="I147" s="64">
        <f t="shared" si="23"/>
        <v>0</v>
      </c>
      <c r="J147" s="12"/>
      <c r="K147" s="15"/>
      <c r="L147" s="12">
        <f>J147+K147</f>
        <v>0</v>
      </c>
      <c r="M147" s="12">
        <f t="shared" si="30"/>
        <v>0</v>
      </c>
      <c r="N147" s="12">
        <v>16625</v>
      </c>
      <c r="O147" s="12" t="s">
        <v>309</v>
      </c>
      <c r="P147" s="12"/>
      <c r="Q147" s="12"/>
      <c r="R147" s="12"/>
      <c r="S147" s="12"/>
      <c r="T147" s="12"/>
      <c r="U147" s="12"/>
      <c r="V147" s="102"/>
      <c r="W147" s="12"/>
      <c r="X147" s="12"/>
      <c r="Y147" s="12"/>
      <c r="Z147" s="12"/>
      <c r="AA147" s="12"/>
      <c r="AB147" s="102"/>
      <c r="AC147" s="12" t="s">
        <v>541</v>
      </c>
      <c r="AD147" s="227"/>
      <c r="AE147" s="227"/>
      <c r="AF147" s="217"/>
      <c r="AG147" s="264"/>
    </row>
    <row r="148" spans="1:33" s="14" customFormat="1" ht="46.5" x14ac:dyDescent="0.3">
      <c r="A148" s="79" t="s">
        <v>38</v>
      </c>
      <c r="B148" s="62" t="s">
        <v>212</v>
      </c>
      <c r="C148" s="63" t="s">
        <v>213</v>
      </c>
      <c r="D148" s="70"/>
      <c r="E148" s="62" t="s">
        <v>360</v>
      </c>
      <c r="F148" s="15">
        <v>9975</v>
      </c>
      <c r="G148" s="15"/>
      <c r="H148" s="15"/>
      <c r="I148" s="64">
        <f t="shared" si="23"/>
        <v>0</v>
      </c>
      <c r="J148" s="12"/>
      <c r="K148" s="15"/>
      <c r="L148" s="12">
        <f>J148+K148</f>
        <v>0</v>
      </c>
      <c r="M148" s="12">
        <f t="shared" si="30"/>
        <v>0</v>
      </c>
      <c r="N148" s="12">
        <v>13300</v>
      </c>
      <c r="O148" s="12" t="s">
        <v>310</v>
      </c>
      <c r="P148" s="12"/>
      <c r="Q148" s="12"/>
      <c r="R148" s="12"/>
      <c r="S148" s="12"/>
      <c r="T148" s="12"/>
      <c r="U148" s="12"/>
      <c r="V148" s="102"/>
      <c r="W148" s="12"/>
      <c r="X148" s="12"/>
      <c r="Y148" s="12"/>
      <c r="Z148" s="12"/>
      <c r="AA148" s="12"/>
      <c r="AB148" s="102"/>
      <c r="AC148" s="12" t="s">
        <v>542</v>
      </c>
      <c r="AD148" s="221"/>
      <c r="AE148" s="221"/>
      <c r="AF148" s="215"/>
      <c r="AG148" s="265"/>
    </row>
    <row r="149" spans="1:33" s="3" customFormat="1" ht="16" thickBot="1" x14ac:dyDescent="0.4">
      <c r="A149" s="80" t="s">
        <v>214</v>
      </c>
      <c r="B149" s="65"/>
      <c r="C149" s="66"/>
      <c r="D149" s="67"/>
      <c r="E149" s="68"/>
      <c r="F149" s="95">
        <f>SUM(F150:F152)</f>
        <v>0</v>
      </c>
      <c r="G149" s="95">
        <f>SUM(G150:G152)</f>
        <v>14314.234756097561</v>
      </c>
      <c r="H149" s="95">
        <f t="shared" ref="H149:P149" si="49">SUM(H150:H152)</f>
        <v>14314.234756097561</v>
      </c>
      <c r="I149" s="95">
        <f t="shared" si="49"/>
        <v>0</v>
      </c>
      <c r="J149" s="95">
        <f t="shared" si="49"/>
        <v>8000</v>
      </c>
      <c r="K149" s="95">
        <f t="shared" si="49"/>
        <v>18000</v>
      </c>
      <c r="L149" s="95">
        <f t="shared" si="49"/>
        <v>26000</v>
      </c>
      <c r="M149" s="95">
        <f t="shared" si="49"/>
        <v>26000</v>
      </c>
      <c r="N149" s="95">
        <f t="shared" si="49"/>
        <v>0</v>
      </c>
      <c r="O149" s="95">
        <f t="shared" si="49"/>
        <v>0</v>
      </c>
      <c r="P149" s="95">
        <f t="shared" si="49"/>
        <v>0</v>
      </c>
      <c r="Q149" s="95"/>
      <c r="R149" s="95"/>
      <c r="S149" s="95"/>
      <c r="T149" s="95"/>
      <c r="U149" s="95"/>
      <c r="V149" s="95"/>
      <c r="W149" s="95"/>
      <c r="X149" s="95"/>
      <c r="Y149" s="95"/>
      <c r="Z149" s="95"/>
      <c r="AA149" s="95"/>
      <c r="AB149" s="95"/>
      <c r="AC149" s="95"/>
      <c r="AD149" s="220"/>
      <c r="AE149" s="220"/>
      <c r="AF149" s="95"/>
      <c r="AG149" s="117"/>
    </row>
    <row r="150" spans="1:33" s="14" customFormat="1" ht="47" thickBot="1" x14ac:dyDescent="0.35">
      <c r="A150" s="79" t="s">
        <v>26</v>
      </c>
      <c r="B150" s="62" t="s">
        <v>215</v>
      </c>
      <c r="C150" s="63" t="s">
        <v>216</v>
      </c>
      <c r="D150" s="70"/>
      <c r="E150" s="62" t="s">
        <v>217</v>
      </c>
      <c r="F150" s="12"/>
      <c r="G150" s="15">
        <f>2865358/656</f>
        <v>4367.9237804878048</v>
      </c>
      <c r="H150" s="15">
        <f>2865358/656</f>
        <v>4367.9237804878048</v>
      </c>
      <c r="I150" s="64">
        <f t="shared" si="23"/>
        <v>0</v>
      </c>
      <c r="J150" s="12"/>
      <c r="K150" s="12">
        <v>5000</v>
      </c>
      <c r="L150" s="12">
        <f>J150+K150</f>
        <v>5000</v>
      </c>
      <c r="M150" s="12">
        <f t="shared" si="30"/>
        <v>5000</v>
      </c>
      <c r="N150" s="12"/>
      <c r="O150" s="12"/>
      <c r="P150" s="12"/>
      <c r="Q150" s="102"/>
      <c r="R150" s="12"/>
      <c r="S150" s="12"/>
      <c r="T150" s="12"/>
      <c r="U150" s="12"/>
      <c r="V150" s="12"/>
      <c r="W150" s="12"/>
      <c r="X150" s="12"/>
      <c r="Y150" s="12"/>
      <c r="Z150" s="12"/>
      <c r="AA150" s="12"/>
      <c r="AB150" s="12"/>
      <c r="AC150" s="12" t="s">
        <v>540</v>
      </c>
      <c r="AD150" s="222"/>
      <c r="AE150" s="222"/>
      <c r="AF150" s="12"/>
      <c r="AG150" s="117"/>
    </row>
    <row r="151" spans="1:33" s="14" customFormat="1" ht="47" thickBot="1" x14ac:dyDescent="0.35">
      <c r="A151" s="79" t="s">
        <v>31</v>
      </c>
      <c r="B151" s="62" t="s">
        <v>218</v>
      </c>
      <c r="C151" s="63" t="s">
        <v>219</v>
      </c>
      <c r="D151" s="70"/>
      <c r="E151" s="62" t="s">
        <v>220</v>
      </c>
      <c r="F151" s="12"/>
      <c r="G151" s="15"/>
      <c r="H151" s="17"/>
      <c r="I151" s="64">
        <f t="shared" si="23"/>
        <v>0</v>
      </c>
      <c r="J151" s="12">
        <v>8000</v>
      </c>
      <c r="K151" s="12">
        <v>3000</v>
      </c>
      <c r="L151" s="12">
        <f>J151+K151</f>
        <v>11000</v>
      </c>
      <c r="M151" s="12">
        <f t="shared" si="30"/>
        <v>11000</v>
      </c>
      <c r="N151" s="12"/>
      <c r="O151" s="12"/>
      <c r="P151" s="12"/>
      <c r="Q151" s="102"/>
      <c r="R151" s="102"/>
      <c r="S151" s="102"/>
      <c r="T151" s="102"/>
      <c r="U151" s="102"/>
      <c r="V151" s="102"/>
      <c r="W151" s="102"/>
      <c r="X151" s="102"/>
      <c r="Y151" s="102"/>
      <c r="Z151" s="102"/>
      <c r="AA151" s="102"/>
      <c r="AB151" s="102"/>
      <c r="AC151" s="12" t="s">
        <v>540</v>
      </c>
      <c r="AD151" s="222"/>
      <c r="AE151" s="222"/>
      <c r="AF151" s="12"/>
      <c r="AG151" s="117"/>
    </row>
    <row r="152" spans="1:33" s="14" customFormat="1" ht="46.5" x14ac:dyDescent="0.3">
      <c r="A152" s="79" t="s">
        <v>35</v>
      </c>
      <c r="B152" s="62" t="s">
        <v>221</v>
      </c>
      <c r="C152" s="63" t="s">
        <v>222</v>
      </c>
      <c r="D152" s="70"/>
      <c r="E152" s="62" t="s">
        <v>223</v>
      </c>
      <c r="F152" s="12"/>
      <c r="G152" s="15">
        <f>6524780/656</f>
        <v>9946.3109756097565</v>
      </c>
      <c r="H152" s="15">
        <f>6524780/656</f>
        <v>9946.3109756097565</v>
      </c>
      <c r="I152" s="64">
        <f t="shared" si="23"/>
        <v>0</v>
      </c>
      <c r="J152" s="12"/>
      <c r="K152" s="12">
        <v>10000</v>
      </c>
      <c r="L152" s="12">
        <f>J152+K152</f>
        <v>10000</v>
      </c>
      <c r="M152" s="12">
        <f t="shared" si="30"/>
        <v>10000</v>
      </c>
      <c r="N152" s="12"/>
      <c r="O152" s="12"/>
      <c r="P152" s="12"/>
      <c r="Q152" s="102"/>
      <c r="R152" s="102"/>
      <c r="S152" s="102"/>
      <c r="T152" s="102"/>
      <c r="U152" s="102"/>
      <c r="V152" s="102"/>
      <c r="W152" s="102"/>
      <c r="X152" s="102"/>
      <c r="Y152" s="102"/>
      <c r="Z152" s="102"/>
      <c r="AA152" s="102"/>
      <c r="AB152" s="102"/>
      <c r="AC152" s="12" t="s">
        <v>540</v>
      </c>
      <c r="AD152" s="222"/>
      <c r="AE152" s="222"/>
      <c r="AF152" s="12"/>
      <c r="AG152" s="117"/>
    </row>
    <row r="153" spans="1:33" s="3" customFormat="1" ht="16" thickBot="1" x14ac:dyDescent="0.4">
      <c r="A153" s="80" t="s">
        <v>224</v>
      </c>
      <c r="B153" s="65"/>
      <c r="C153" s="66"/>
      <c r="D153" s="67"/>
      <c r="E153" s="68"/>
      <c r="F153" s="95">
        <f>SUM(F154:F162)</f>
        <v>0</v>
      </c>
      <c r="G153" s="95">
        <f>SUM(G154:G162)</f>
        <v>16780.587733349712</v>
      </c>
      <c r="H153" s="95">
        <f t="shared" ref="H153:P153" si="50">SUM(H154:H162)</f>
        <v>16780.587733349712</v>
      </c>
      <c r="I153" s="95">
        <f t="shared" si="50"/>
        <v>0</v>
      </c>
      <c r="J153" s="95">
        <f t="shared" si="50"/>
        <v>25146.341463414632</v>
      </c>
      <c r="K153" s="95">
        <f>SUM(K154:K162)</f>
        <v>19500</v>
      </c>
      <c r="L153" s="95">
        <f t="shared" si="50"/>
        <v>44646.341463414632</v>
      </c>
      <c r="M153" s="95">
        <f t="shared" si="50"/>
        <v>44646.341463414632</v>
      </c>
      <c r="N153" s="95">
        <f t="shared" si="50"/>
        <v>0</v>
      </c>
      <c r="O153" s="95">
        <f t="shared" si="50"/>
        <v>0</v>
      </c>
      <c r="P153" s="95">
        <f t="shared" si="50"/>
        <v>0</v>
      </c>
      <c r="Q153" s="95"/>
      <c r="R153" s="95"/>
      <c r="S153" s="95"/>
      <c r="T153" s="95"/>
      <c r="U153" s="95"/>
      <c r="V153" s="95"/>
      <c r="W153" s="95"/>
      <c r="X153" s="95"/>
      <c r="Y153" s="95"/>
      <c r="Z153" s="95"/>
      <c r="AA153" s="95"/>
      <c r="AB153" s="95"/>
      <c r="AC153" s="95"/>
      <c r="AD153" s="220"/>
      <c r="AE153" s="220"/>
      <c r="AF153" s="95"/>
      <c r="AG153" s="117"/>
    </row>
    <row r="154" spans="1:33" s="14" customFormat="1" ht="91" customHeight="1" thickBot="1" x14ac:dyDescent="0.35">
      <c r="A154" s="79" t="s">
        <v>26</v>
      </c>
      <c r="B154" s="62" t="s">
        <v>225</v>
      </c>
      <c r="C154" s="63" t="s">
        <v>352</v>
      </c>
      <c r="D154" s="63" t="s">
        <v>226</v>
      </c>
      <c r="E154" s="62" t="s">
        <v>227</v>
      </c>
      <c r="F154" s="12"/>
      <c r="G154" s="12">
        <v>10670.731707317073</v>
      </c>
      <c r="H154" s="12">
        <v>10670.731707317073</v>
      </c>
      <c r="I154" s="64">
        <f>G154-H154</f>
        <v>0</v>
      </c>
      <c r="J154" s="12"/>
      <c r="K154" s="12">
        <v>5000</v>
      </c>
      <c r="L154" s="12">
        <f t="shared" ref="L154:L162" si="51">J154+K154</f>
        <v>5000</v>
      </c>
      <c r="M154" s="12">
        <f t="shared" si="30"/>
        <v>5000</v>
      </c>
      <c r="N154" s="12"/>
      <c r="O154" s="12"/>
      <c r="P154" s="12"/>
      <c r="Q154" s="102"/>
      <c r="R154" s="76"/>
      <c r="S154" s="76"/>
      <c r="T154" s="76"/>
      <c r="U154" s="102"/>
      <c r="V154" s="76"/>
      <c r="W154" s="76"/>
      <c r="X154" s="76"/>
      <c r="Y154" s="102"/>
      <c r="Z154" s="102"/>
      <c r="AA154" s="76"/>
      <c r="AB154" s="76"/>
      <c r="AC154" s="12" t="s">
        <v>543</v>
      </c>
      <c r="AD154" s="222"/>
      <c r="AE154" s="222"/>
      <c r="AF154" s="12"/>
      <c r="AG154" s="117"/>
    </row>
    <row r="155" spans="1:33" s="14" customFormat="1" ht="78" thickBot="1" x14ac:dyDescent="0.35">
      <c r="A155" s="79" t="s">
        <v>31</v>
      </c>
      <c r="B155" s="62" t="s">
        <v>228</v>
      </c>
      <c r="C155" s="63" t="s">
        <v>229</v>
      </c>
      <c r="D155" s="63" t="s">
        <v>226</v>
      </c>
      <c r="E155" s="62" t="s">
        <v>230</v>
      </c>
      <c r="F155" s="12"/>
      <c r="G155" s="12">
        <v>1524.4901723741041</v>
      </c>
      <c r="H155" s="12">
        <v>1524.4901723741041</v>
      </c>
      <c r="I155" s="64">
        <f>G155-H155</f>
        <v>0</v>
      </c>
      <c r="J155" s="12"/>
      <c r="K155" s="12">
        <v>5500</v>
      </c>
      <c r="L155" s="12">
        <f t="shared" si="51"/>
        <v>5500</v>
      </c>
      <c r="M155" s="12">
        <f t="shared" si="30"/>
        <v>5500</v>
      </c>
      <c r="N155" s="12"/>
      <c r="O155" s="12"/>
      <c r="P155" s="12"/>
      <c r="Q155" s="102"/>
      <c r="R155" s="76"/>
      <c r="S155" s="102"/>
      <c r="T155" s="76"/>
      <c r="U155" s="102"/>
      <c r="V155" s="76"/>
      <c r="W155" s="102"/>
      <c r="X155" s="76"/>
      <c r="Y155" s="102"/>
      <c r="Z155" s="76"/>
      <c r="AA155" s="102"/>
      <c r="AB155" s="76"/>
      <c r="AC155" s="12" t="s">
        <v>543</v>
      </c>
      <c r="AD155" s="222"/>
      <c r="AE155" s="222"/>
      <c r="AF155" s="12"/>
      <c r="AG155" s="117"/>
    </row>
    <row r="156" spans="1:33" s="14" customFormat="1" ht="47" thickBot="1" x14ac:dyDescent="0.35">
      <c r="A156" s="79" t="s">
        <v>35</v>
      </c>
      <c r="B156" s="62" t="s">
        <v>376</v>
      </c>
      <c r="C156" s="63" t="s">
        <v>347</v>
      </c>
      <c r="D156" s="70"/>
      <c r="E156" s="62" t="s">
        <v>361</v>
      </c>
      <c r="F156" s="12"/>
      <c r="G156" s="15"/>
      <c r="H156" s="17"/>
      <c r="I156" s="64">
        <f t="shared" ref="I156:I162" si="52">G156-H156</f>
        <v>0</v>
      </c>
      <c r="J156" s="12">
        <f>12000000/656</f>
        <v>18292.682926829268</v>
      </c>
      <c r="K156" s="12"/>
      <c r="L156" s="12">
        <f t="shared" si="51"/>
        <v>18292.682926829268</v>
      </c>
      <c r="M156" s="12">
        <f t="shared" si="30"/>
        <v>18292.682926829268</v>
      </c>
      <c r="N156" s="12"/>
      <c r="O156" s="12"/>
      <c r="P156" s="12"/>
      <c r="Q156" s="12"/>
      <c r="R156" s="12"/>
      <c r="S156" s="102"/>
      <c r="T156" s="12"/>
      <c r="U156" s="12"/>
      <c r="V156" s="12"/>
      <c r="W156" s="12"/>
      <c r="X156" s="12"/>
      <c r="Y156" s="12"/>
      <c r="Z156" s="12"/>
      <c r="AA156" s="12"/>
      <c r="AB156" s="12"/>
      <c r="AC156" s="12" t="s">
        <v>544</v>
      </c>
      <c r="AD156" s="222"/>
      <c r="AE156" s="222"/>
      <c r="AF156" s="12"/>
      <c r="AG156" s="117"/>
    </row>
    <row r="157" spans="1:33" s="14" customFormat="1" ht="62.5" thickBot="1" x14ac:dyDescent="0.35">
      <c r="A157" s="79" t="s">
        <v>38</v>
      </c>
      <c r="B157" s="62" t="s">
        <v>337</v>
      </c>
      <c r="C157" s="63" t="s">
        <v>340</v>
      </c>
      <c r="D157" s="70"/>
      <c r="E157" s="62" t="s">
        <v>362</v>
      </c>
      <c r="F157" s="12"/>
      <c r="G157" s="15"/>
      <c r="H157" s="17"/>
      <c r="I157" s="64">
        <f t="shared" si="52"/>
        <v>0</v>
      </c>
      <c r="J157" s="12">
        <f>200000/656</f>
        <v>304.8780487804878</v>
      </c>
      <c r="K157" s="12"/>
      <c r="L157" s="12">
        <f t="shared" si="51"/>
        <v>304.8780487804878</v>
      </c>
      <c r="M157" s="12">
        <f t="shared" si="30"/>
        <v>304.8780487804878</v>
      </c>
      <c r="N157" s="12"/>
      <c r="O157" s="12"/>
      <c r="P157" s="12"/>
      <c r="Q157" s="12"/>
      <c r="R157" s="102"/>
      <c r="S157" s="12"/>
      <c r="T157" s="12"/>
      <c r="U157" s="12"/>
      <c r="V157" s="12"/>
      <c r="W157" s="12"/>
      <c r="X157" s="12"/>
      <c r="Y157" s="12"/>
      <c r="Z157" s="12"/>
      <c r="AA157" s="12"/>
      <c r="AB157" s="12"/>
      <c r="AC157" s="12" t="s">
        <v>544</v>
      </c>
      <c r="AD157" s="222"/>
      <c r="AE157" s="222"/>
      <c r="AF157" s="12"/>
      <c r="AG157" s="117"/>
    </row>
    <row r="158" spans="1:33" s="14" customFormat="1" ht="78" thickBot="1" x14ac:dyDescent="0.35">
      <c r="A158" s="79" t="s">
        <v>41</v>
      </c>
      <c r="B158" s="62" t="s">
        <v>338</v>
      </c>
      <c r="C158" s="63" t="s">
        <v>339</v>
      </c>
      <c r="D158" s="70"/>
      <c r="E158" s="62" t="s">
        <v>363</v>
      </c>
      <c r="F158" s="12"/>
      <c r="G158" s="15"/>
      <c r="H158" s="17"/>
      <c r="I158" s="64">
        <f t="shared" si="52"/>
        <v>0</v>
      </c>
      <c r="J158" s="12">
        <f>1000000/656</f>
        <v>1524.3902439024391</v>
      </c>
      <c r="K158" s="12"/>
      <c r="L158" s="12">
        <f t="shared" si="51"/>
        <v>1524.3902439024391</v>
      </c>
      <c r="M158" s="12">
        <f t="shared" si="30"/>
        <v>1524.3902439024391</v>
      </c>
      <c r="N158" s="12"/>
      <c r="O158" s="12"/>
      <c r="P158" s="12"/>
      <c r="Q158" s="12"/>
      <c r="R158" s="12"/>
      <c r="S158" s="12"/>
      <c r="T158" s="12"/>
      <c r="U158" s="12"/>
      <c r="V158" s="12"/>
      <c r="W158" s="12"/>
      <c r="X158" s="12"/>
      <c r="Y158" s="12"/>
      <c r="Z158" s="12"/>
      <c r="AA158" s="12"/>
      <c r="AB158" s="102"/>
      <c r="AC158" s="12" t="s">
        <v>546</v>
      </c>
      <c r="AD158" s="222"/>
      <c r="AE158" s="222"/>
      <c r="AF158" s="12"/>
      <c r="AG158" s="117"/>
    </row>
    <row r="159" spans="1:33" s="14" customFormat="1" ht="62.5" customHeight="1" thickBot="1" x14ac:dyDescent="0.35">
      <c r="A159" s="79" t="s">
        <v>95</v>
      </c>
      <c r="B159" s="89" t="s">
        <v>498</v>
      </c>
      <c r="C159" s="90" t="s">
        <v>464</v>
      </c>
      <c r="D159" s="96"/>
      <c r="E159" s="89"/>
      <c r="F159" s="91"/>
      <c r="G159" s="92"/>
      <c r="H159" s="97"/>
      <c r="I159" s="93"/>
      <c r="J159" s="91"/>
      <c r="K159" s="12">
        <v>3000</v>
      </c>
      <c r="L159" s="12">
        <f t="shared" si="51"/>
        <v>3000</v>
      </c>
      <c r="M159" s="12">
        <f t="shared" si="30"/>
        <v>3000</v>
      </c>
      <c r="N159" s="91"/>
      <c r="O159" s="91"/>
      <c r="P159" s="91"/>
      <c r="Q159" s="91"/>
      <c r="R159" s="91"/>
      <c r="S159" s="102"/>
      <c r="T159" s="91"/>
      <c r="U159" s="91"/>
      <c r="V159" s="91"/>
      <c r="W159" s="102"/>
      <c r="X159" s="91"/>
      <c r="Y159" s="91"/>
      <c r="Z159" s="91"/>
      <c r="AA159" s="102"/>
      <c r="AB159" s="91"/>
      <c r="AC159" s="12" t="s">
        <v>545</v>
      </c>
      <c r="AD159" s="222"/>
      <c r="AE159" s="222"/>
      <c r="AF159" s="12"/>
      <c r="AG159" s="117"/>
    </row>
    <row r="160" spans="1:33" s="14" customFormat="1" ht="200" customHeight="1" x14ac:dyDescent="0.3">
      <c r="A160" s="79" t="s">
        <v>44</v>
      </c>
      <c r="B160" s="62" t="s">
        <v>341</v>
      </c>
      <c r="C160" s="63" t="s">
        <v>364</v>
      </c>
      <c r="D160" s="70"/>
      <c r="E160" s="62" t="s">
        <v>367</v>
      </c>
      <c r="F160" s="12"/>
      <c r="G160" s="12">
        <f>3008000/656</f>
        <v>4585.3658536585363</v>
      </c>
      <c r="H160" s="12">
        <f>3008000/656</f>
        <v>4585.3658536585363</v>
      </c>
      <c r="I160" s="64">
        <f t="shared" si="52"/>
        <v>0</v>
      </c>
      <c r="J160" s="12"/>
      <c r="K160" s="12">
        <v>6000</v>
      </c>
      <c r="L160" s="12">
        <f t="shared" si="51"/>
        <v>6000</v>
      </c>
      <c r="M160" s="12">
        <f t="shared" si="30"/>
        <v>6000</v>
      </c>
      <c r="N160" s="12"/>
      <c r="O160" s="12"/>
      <c r="P160" s="12"/>
      <c r="Q160" s="12"/>
      <c r="R160" s="12"/>
      <c r="S160" s="102"/>
      <c r="T160" s="12"/>
      <c r="U160" s="12"/>
      <c r="V160" s="12"/>
      <c r="W160" s="102"/>
      <c r="X160" s="12"/>
      <c r="Y160" s="12"/>
      <c r="Z160" s="12"/>
      <c r="AA160" s="102"/>
      <c r="AB160" s="12"/>
      <c r="AC160" s="12" t="s">
        <v>543</v>
      </c>
      <c r="AD160" s="222"/>
      <c r="AE160" s="222"/>
      <c r="AF160" s="12"/>
      <c r="AG160" s="117"/>
    </row>
    <row r="161" spans="1:248" s="14" customFormat="1" ht="62.5" thickBot="1" x14ac:dyDescent="0.35">
      <c r="A161" s="82" t="s">
        <v>46</v>
      </c>
      <c r="B161" s="62" t="s">
        <v>342</v>
      </c>
      <c r="C161" s="63" t="s">
        <v>350</v>
      </c>
      <c r="D161" s="70"/>
      <c r="E161" s="62" t="s">
        <v>366</v>
      </c>
      <c r="F161" s="12"/>
      <c r="G161" s="15"/>
      <c r="H161" s="17"/>
      <c r="I161" s="64">
        <f t="shared" si="52"/>
        <v>0</v>
      </c>
      <c r="J161" s="12">
        <v>3500</v>
      </c>
      <c r="K161" s="12"/>
      <c r="L161" s="12">
        <f t="shared" si="51"/>
        <v>3500</v>
      </c>
      <c r="M161" s="12">
        <f t="shared" si="30"/>
        <v>3500</v>
      </c>
      <c r="N161" s="12"/>
      <c r="O161" s="12"/>
      <c r="P161" s="12"/>
      <c r="Q161" s="12"/>
      <c r="R161" s="12"/>
      <c r="S161" s="12"/>
      <c r="T161" s="12"/>
      <c r="U161" s="12"/>
      <c r="V161" s="12"/>
      <c r="W161" s="12"/>
      <c r="X161" s="12"/>
      <c r="Y161" s="12"/>
      <c r="Z161" s="12"/>
      <c r="AA161" s="12"/>
      <c r="AB161" s="12"/>
      <c r="AC161" s="12" t="s">
        <v>543</v>
      </c>
      <c r="AD161" s="222"/>
      <c r="AE161" s="222"/>
      <c r="AF161" s="12"/>
      <c r="AG161" s="117"/>
    </row>
    <row r="162" spans="1:248" s="14" customFormat="1" ht="78" thickBot="1" x14ac:dyDescent="0.35">
      <c r="A162" s="82" t="s">
        <v>48</v>
      </c>
      <c r="B162" s="83" t="s">
        <v>349</v>
      </c>
      <c r="C162" s="84" t="s">
        <v>343</v>
      </c>
      <c r="D162" s="85"/>
      <c r="E162" s="83" t="s">
        <v>365</v>
      </c>
      <c r="F162" s="86"/>
      <c r="G162" s="87"/>
      <c r="H162" s="59"/>
      <c r="I162" s="88">
        <f t="shared" si="52"/>
        <v>0</v>
      </c>
      <c r="J162" s="86">
        <v>1524.3902439024391</v>
      </c>
      <c r="K162" s="86"/>
      <c r="L162" s="86">
        <f t="shared" si="51"/>
        <v>1524.3902439024391</v>
      </c>
      <c r="M162" s="86">
        <f t="shared" si="30"/>
        <v>1524.3902439024391</v>
      </c>
      <c r="N162" s="86"/>
      <c r="O162" s="86"/>
      <c r="P162" s="86"/>
      <c r="Q162" s="86"/>
      <c r="R162" s="86"/>
      <c r="S162" s="86"/>
      <c r="T162" s="86"/>
      <c r="U162" s="86"/>
      <c r="V162" s="86"/>
      <c r="W162" s="86"/>
      <c r="X162" s="86"/>
      <c r="Y162" s="86"/>
      <c r="Z162" s="102"/>
      <c r="AA162" s="102"/>
      <c r="AB162" s="86"/>
      <c r="AC162" s="12" t="s">
        <v>543</v>
      </c>
      <c r="AD162" s="222"/>
      <c r="AE162" s="222"/>
      <c r="AF162" s="12"/>
      <c r="AG162" s="117"/>
    </row>
    <row r="163" spans="1:248" s="3" customFormat="1" ht="42.5" thickBot="1" x14ac:dyDescent="0.4">
      <c r="A163" s="30"/>
      <c r="B163" s="25"/>
      <c r="C163" s="26" t="s">
        <v>231</v>
      </c>
      <c r="D163" s="27"/>
      <c r="E163" s="28"/>
      <c r="F163" s="33">
        <f t="shared" ref="F163:P163" si="53">F9+F38+F129+F82</f>
        <v>2127285</v>
      </c>
      <c r="G163" s="33">
        <f t="shared" si="53"/>
        <v>1937552.8728319546</v>
      </c>
      <c r="H163" s="33">
        <f t="shared" si="53"/>
        <v>1483252.1684397457</v>
      </c>
      <c r="I163" s="33">
        <f t="shared" si="53"/>
        <v>33786.704392208638</v>
      </c>
      <c r="J163" s="33">
        <f t="shared" si="53"/>
        <v>1111895.8156352234</v>
      </c>
      <c r="K163" s="33">
        <f t="shared" si="53"/>
        <v>1592479.139391639</v>
      </c>
      <c r="L163" s="33">
        <f t="shared" si="53"/>
        <v>2704374.9550268622</v>
      </c>
      <c r="M163" s="33">
        <f t="shared" si="53"/>
        <v>2738161.6594190709</v>
      </c>
      <c r="N163" s="32">
        <f t="shared" si="53"/>
        <v>1254845</v>
      </c>
      <c r="O163" s="29">
        <f t="shared" si="53"/>
        <v>0</v>
      </c>
      <c r="P163" s="33">
        <f t="shared" si="53"/>
        <v>583000</v>
      </c>
      <c r="Q163" s="33"/>
      <c r="R163" s="33"/>
      <c r="S163" s="33"/>
      <c r="T163" s="33"/>
      <c r="U163" s="33"/>
      <c r="V163" s="33"/>
      <c r="W163" s="33"/>
      <c r="X163" s="33"/>
      <c r="Y163" s="33"/>
      <c r="Z163" s="33"/>
      <c r="AA163" s="33"/>
      <c r="AB163" s="33"/>
      <c r="AC163" s="33"/>
      <c r="AD163" s="218"/>
      <c r="AE163" s="218"/>
      <c r="AF163" s="218"/>
      <c r="AG163" s="125" t="s">
        <v>480</v>
      </c>
    </row>
    <row r="164" spans="1:248" s="3" customFormat="1" ht="14" x14ac:dyDescent="0.3">
      <c r="G164" s="19"/>
      <c r="H164" s="19"/>
      <c r="I164" s="19"/>
      <c r="J164" s="19"/>
      <c r="K164" s="19"/>
      <c r="L164" s="20"/>
      <c r="M164" s="20"/>
      <c r="N164" s="20"/>
      <c r="O164" s="21"/>
      <c r="P164" s="18"/>
      <c r="Q164" s="18"/>
      <c r="R164" s="18"/>
      <c r="S164" s="18"/>
      <c r="T164" s="18"/>
      <c r="U164" s="18"/>
      <c r="V164" s="18"/>
      <c r="W164" s="18"/>
      <c r="X164" s="18"/>
      <c r="Y164" s="18"/>
      <c r="Z164" s="18"/>
      <c r="AA164" s="18"/>
      <c r="AB164" s="18"/>
      <c r="AC164" s="18"/>
      <c r="AD164" s="18"/>
      <c r="AE164" s="18"/>
      <c r="AF164" s="18"/>
      <c r="AG164" s="119"/>
    </row>
    <row r="165" spans="1:248" s="98" customFormat="1" ht="14" x14ac:dyDescent="0.3">
      <c r="B165" s="99" t="s">
        <v>377</v>
      </c>
      <c r="C165" s="99"/>
      <c r="D165" s="99"/>
      <c r="E165" s="99"/>
      <c r="F165" s="100">
        <f>F163/3700000</f>
        <v>0.57494189189189193</v>
      </c>
      <c r="G165" s="100">
        <f t="shared" ref="G165:P165" si="54">G163/3700000</f>
        <v>0.52366293860323099</v>
      </c>
      <c r="H165" s="100">
        <f t="shared" si="54"/>
        <v>0.4008789644431745</v>
      </c>
      <c r="I165" s="100">
        <f t="shared" si="54"/>
        <v>9.1315417276239558E-3</v>
      </c>
      <c r="J165" s="100">
        <f>J163/3700000</f>
        <v>0.30051238260411445</v>
      </c>
      <c r="K165" s="100">
        <f t="shared" si="54"/>
        <v>0.43039976740314567</v>
      </c>
      <c r="L165" s="100">
        <f t="shared" si="54"/>
        <v>0.73091215000726006</v>
      </c>
      <c r="M165" s="100">
        <f t="shared" si="54"/>
        <v>0.74004369173488405</v>
      </c>
      <c r="N165" s="100">
        <f t="shared" si="54"/>
        <v>0.33914729729729731</v>
      </c>
      <c r="O165" s="100"/>
      <c r="P165" s="100">
        <f t="shared" si="54"/>
        <v>0.15756756756756757</v>
      </c>
      <c r="Q165" s="100"/>
      <c r="R165" s="100"/>
      <c r="S165" s="100"/>
      <c r="T165" s="100"/>
      <c r="U165" s="100"/>
      <c r="V165" s="100"/>
      <c r="W165" s="100"/>
      <c r="X165" s="100"/>
      <c r="Y165" s="100"/>
      <c r="Z165" s="100"/>
      <c r="AA165" s="100"/>
      <c r="AB165" s="100"/>
      <c r="AC165" s="100"/>
      <c r="AD165" s="100"/>
      <c r="AE165" s="100"/>
      <c r="AF165" s="100"/>
      <c r="AG165" s="126"/>
    </row>
    <row r="166" spans="1:248" s="104" customFormat="1" ht="14" x14ac:dyDescent="0.3">
      <c r="G166" s="105"/>
      <c r="AG166" s="127"/>
    </row>
    <row r="167" spans="1:248" s="104" customFormat="1" ht="15.75" customHeight="1" x14ac:dyDescent="0.35">
      <c r="F167" s="106"/>
      <c r="G167" s="105"/>
      <c r="K167" s="107"/>
      <c r="L167" s="108" t="s">
        <v>461</v>
      </c>
      <c r="M167" s="109">
        <f>G165+L165</f>
        <v>1.2545750886104909</v>
      </c>
      <c r="N167" s="110"/>
      <c r="O167" s="104" t="s">
        <v>462</v>
      </c>
      <c r="P167" s="109"/>
      <c r="AC167" s="128">
        <f>P165</f>
        <v>0.15756756756756757</v>
      </c>
      <c r="AD167" s="128"/>
      <c r="AE167" s="128"/>
      <c r="AF167" s="128"/>
    </row>
    <row r="168" spans="1:248" s="104" customFormat="1" ht="15.75" customHeight="1" x14ac:dyDescent="0.3">
      <c r="G168" s="105"/>
      <c r="M168" s="111">
        <f>M167-P165</f>
        <v>1.0970075210429233</v>
      </c>
      <c r="AG168" s="127"/>
    </row>
    <row r="169" spans="1:248" s="104" customFormat="1" ht="15.75" customHeight="1" x14ac:dyDescent="0.35">
      <c r="G169" s="105"/>
      <c r="K169" s="109"/>
      <c r="M169" s="112">
        <f>M168-100%</f>
        <v>9.7007521042923317E-2</v>
      </c>
      <c r="N169" s="113">
        <f>M169*3700000</f>
        <v>358927.82785881625</v>
      </c>
      <c r="O169" s="108" t="s">
        <v>460</v>
      </c>
      <c r="P169" s="108"/>
      <c r="AG169" s="127"/>
    </row>
    <row r="170" spans="1:248" s="116" customFormat="1" ht="15.75" customHeight="1" x14ac:dyDescent="0.3">
      <c r="A170" s="114"/>
      <c r="B170" s="114"/>
      <c r="C170" s="114"/>
      <c r="D170" s="114"/>
      <c r="E170" s="114"/>
      <c r="F170" s="114"/>
      <c r="G170" s="115"/>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29"/>
      <c r="AH170" s="114"/>
      <c r="AI170" s="114"/>
      <c r="AJ170" s="114"/>
      <c r="AK170" s="114"/>
      <c r="AL170" s="114"/>
      <c r="AM170" s="114"/>
      <c r="AN170" s="114"/>
      <c r="AO170" s="114"/>
      <c r="AP170" s="114"/>
      <c r="AQ170" s="114"/>
      <c r="AR170" s="114"/>
      <c r="AS170" s="114"/>
      <c r="AT170" s="114"/>
      <c r="AU170" s="114"/>
      <c r="AV170" s="114"/>
      <c r="AW170" s="114"/>
      <c r="AX170" s="114"/>
      <c r="AY170" s="114"/>
      <c r="AZ170" s="114"/>
      <c r="BA170" s="114"/>
      <c r="BB170" s="114"/>
      <c r="BC170" s="114"/>
      <c r="BD170" s="114"/>
      <c r="BE170" s="114"/>
      <c r="BF170" s="114"/>
      <c r="BG170" s="114"/>
      <c r="BH170" s="114"/>
      <c r="BI170" s="114"/>
      <c r="BJ170" s="114"/>
      <c r="BK170" s="114"/>
      <c r="BL170" s="114"/>
      <c r="BM170" s="114"/>
      <c r="BN170" s="114"/>
      <c r="BO170" s="114"/>
      <c r="BP170" s="114"/>
      <c r="BQ170" s="114"/>
      <c r="BR170" s="114"/>
      <c r="BS170" s="114"/>
      <c r="BT170" s="114"/>
      <c r="BU170" s="114"/>
      <c r="BV170" s="114"/>
      <c r="BW170" s="114"/>
      <c r="BX170" s="114"/>
      <c r="BY170" s="114"/>
      <c r="BZ170" s="114"/>
      <c r="CA170" s="114"/>
      <c r="CB170" s="114"/>
      <c r="CC170" s="114"/>
      <c r="CD170" s="114"/>
      <c r="CE170" s="114"/>
      <c r="CF170" s="114"/>
      <c r="CG170" s="114"/>
      <c r="CH170" s="114"/>
      <c r="CI170" s="114"/>
      <c r="CJ170" s="114"/>
      <c r="CK170" s="114"/>
      <c r="CL170" s="114"/>
      <c r="CM170" s="114"/>
      <c r="CN170" s="114"/>
      <c r="CO170" s="114"/>
      <c r="CP170" s="114"/>
      <c r="CQ170" s="114"/>
      <c r="CR170" s="114"/>
      <c r="CS170" s="114"/>
      <c r="CT170" s="114"/>
      <c r="CU170" s="114"/>
      <c r="CV170" s="114"/>
      <c r="CW170" s="114"/>
      <c r="CX170" s="114"/>
      <c r="CY170" s="114"/>
      <c r="CZ170" s="114"/>
      <c r="DA170" s="114"/>
      <c r="DB170" s="114"/>
      <c r="DC170" s="114"/>
      <c r="DD170" s="114"/>
      <c r="DE170" s="114"/>
      <c r="DF170" s="114"/>
      <c r="DG170" s="114"/>
      <c r="DH170" s="114"/>
      <c r="DI170" s="114"/>
      <c r="DJ170" s="114"/>
      <c r="DK170" s="114"/>
      <c r="DL170" s="114"/>
      <c r="DM170" s="114"/>
      <c r="DN170" s="114"/>
      <c r="DO170" s="114"/>
      <c r="DP170" s="114"/>
      <c r="DQ170" s="114"/>
      <c r="DR170" s="114"/>
      <c r="DS170" s="114"/>
      <c r="DT170" s="114"/>
      <c r="DU170" s="114"/>
      <c r="DV170" s="114"/>
      <c r="DW170" s="114"/>
      <c r="DX170" s="114"/>
      <c r="DY170" s="114"/>
      <c r="DZ170" s="114"/>
      <c r="EA170" s="114"/>
      <c r="EB170" s="114"/>
      <c r="EC170" s="114"/>
      <c r="ED170" s="114"/>
      <c r="EE170" s="114"/>
      <c r="EF170" s="114"/>
      <c r="EG170" s="114"/>
      <c r="EH170" s="114"/>
      <c r="EI170" s="114"/>
      <c r="EJ170" s="114"/>
      <c r="EK170" s="114"/>
      <c r="EL170" s="114"/>
      <c r="EM170" s="114"/>
      <c r="EN170" s="114"/>
      <c r="EO170" s="114"/>
      <c r="EP170" s="114"/>
      <c r="EQ170" s="114"/>
      <c r="ER170" s="114"/>
      <c r="ES170" s="114"/>
      <c r="ET170" s="114"/>
      <c r="EU170" s="114"/>
      <c r="EV170" s="114"/>
      <c r="EW170" s="114"/>
      <c r="EX170" s="114"/>
      <c r="EY170" s="114"/>
      <c r="EZ170" s="114"/>
      <c r="FA170" s="114"/>
      <c r="FB170" s="114"/>
      <c r="FC170" s="114"/>
      <c r="FD170" s="114"/>
      <c r="FE170" s="114"/>
      <c r="FF170" s="114"/>
      <c r="FG170" s="114"/>
      <c r="FH170" s="114"/>
      <c r="FI170" s="114"/>
      <c r="FJ170" s="114"/>
      <c r="FK170" s="114"/>
      <c r="FL170" s="114"/>
      <c r="FM170" s="114"/>
      <c r="FN170" s="114"/>
      <c r="FO170" s="114"/>
      <c r="FP170" s="114"/>
      <c r="FQ170" s="114"/>
      <c r="FR170" s="114"/>
      <c r="FS170" s="114"/>
      <c r="FT170" s="114"/>
      <c r="FU170" s="114"/>
      <c r="FV170" s="114"/>
      <c r="FW170" s="114"/>
      <c r="FX170" s="114"/>
      <c r="FY170" s="114"/>
      <c r="FZ170" s="114"/>
      <c r="GA170" s="114"/>
      <c r="GB170" s="114"/>
      <c r="GC170" s="114"/>
      <c r="GD170" s="114"/>
      <c r="GE170" s="114"/>
      <c r="GF170" s="114"/>
      <c r="GG170" s="114"/>
      <c r="GH170" s="114"/>
      <c r="GI170" s="114"/>
      <c r="GJ170" s="114"/>
      <c r="GK170" s="114"/>
      <c r="GL170" s="114"/>
      <c r="GM170" s="114"/>
      <c r="GN170" s="114"/>
      <c r="GO170" s="114"/>
      <c r="GP170" s="114"/>
      <c r="GQ170" s="114"/>
      <c r="GR170" s="114"/>
      <c r="GS170" s="114"/>
      <c r="GT170" s="114"/>
      <c r="GU170" s="114"/>
      <c r="GV170" s="114"/>
      <c r="GW170" s="114"/>
      <c r="GX170" s="114"/>
      <c r="GY170" s="114"/>
      <c r="GZ170" s="114"/>
      <c r="HA170" s="114"/>
      <c r="HB170" s="114"/>
      <c r="HC170" s="114"/>
      <c r="HD170" s="114"/>
      <c r="HE170" s="114"/>
      <c r="HF170" s="114"/>
      <c r="HG170" s="114"/>
      <c r="HH170" s="114"/>
      <c r="HI170" s="114"/>
      <c r="HJ170" s="114"/>
      <c r="HK170" s="114"/>
      <c r="HL170" s="114"/>
      <c r="HM170" s="114"/>
      <c r="HN170" s="114"/>
      <c r="HO170" s="114"/>
      <c r="HP170" s="114"/>
      <c r="HQ170" s="114"/>
      <c r="HR170" s="114"/>
      <c r="HS170" s="114"/>
      <c r="HT170" s="114"/>
      <c r="HU170" s="114"/>
      <c r="HV170" s="114"/>
      <c r="HW170" s="114"/>
      <c r="HX170" s="114"/>
      <c r="HY170" s="114"/>
      <c r="HZ170" s="114"/>
      <c r="IA170" s="114"/>
      <c r="IB170" s="114"/>
      <c r="IC170" s="114"/>
      <c r="ID170" s="114"/>
      <c r="IE170" s="114"/>
      <c r="IF170" s="114"/>
      <c r="IG170" s="114"/>
      <c r="IH170" s="114"/>
      <c r="II170" s="114"/>
      <c r="IJ170" s="114"/>
      <c r="IK170" s="114"/>
      <c r="IL170" s="114"/>
      <c r="IM170" s="114"/>
      <c r="IN170" s="114"/>
    </row>
    <row r="171" spans="1:248" s="116" customFormat="1" ht="15.75" customHeight="1" x14ac:dyDescent="0.3">
      <c r="A171" s="114"/>
      <c r="B171" s="114"/>
      <c r="C171" s="114"/>
      <c r="D171" s="114"/>
      <c r="E171" s="114"/>
      <c r="F171" s="114"/>
      <c r="G171" s="115"/>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29"/>
      <c r="AH171" s="114"/>
      <c r="AI171" s="114"/>
      <c r="AJ171" s="114"/>
      <c r="AK171" s="114"/>
      <c r="AL171" s="114"/>
      <c r="AM171" s="114"/>
      <c r="AN171" s="114"/>
      <c r="AO171" s="114"/>
      <c r="AP171" s="114"/>
      <c r="AQ171" s="114"/>
      <c r="AR171" s="114"/>
      <c r="AS171" s="114"/>
      <c r="AT171" s="114"/>
      <c r="AU171" s="114"/>
      <c r="AV171" s="114"/>
      <c r="AW171" s="114"/>
      <c r="AX171" s="114"/>
      <c r="AY171" s="114"/>
      <c r="AZ171" s="114"/>
      <c r="BA171" s="114"/>
      <c r="BB171" s="114"/>
      <c r="BC171" s="114"/>
      <c r="BD171" s="114"/>
      <c r="BE171" s="114"/>
      <c r="BF171" s="114"/>
      <c r="BG171" s="114"/>
      <c r="BH171" s="114"/>
      <c r="BI171" s="114"/>
      <c r="BJ171" s="114"/>
      <c r="BK171" s="114"/>
      <c r="BL171" s="114"/>
      <c r="BM171" s="114"/>
      <c r="BN171" s="114"/>
      <c r="BO171" s="114"/>
      <c r="BP171" s="114"/>
      <c r="BQ171" s="114"/>
      <c r="BR171" s="114"/>
      <c r="BS171" s="114"/>
      <c r="BT171" s="114"/>
      <c r="BU171" s="114"/>
      <c r="BV171" s="114"/>
      <c r="BW171" s="114"/>
      <c r="BX171" s="114"/>
      <c r="BY171" s="114"/>
      <c r="BZ171" s="114"/>
      <c r="CA171" s="114"/>
      <c r="CB171" s="114"/>
      <c r="CC171" s="114"/>
      <c r="CD171" s="114"/>
      <c r="CE171" s="114"/>
      <c r="CF171" s="114"/>
      <c r="CG171" s="114"/>
      <c r="CH171" s="114"/>
      <c r="CI171" s="114"/>
      <c r="CJ171" s="114"/>
      <c r="CK171" s="114"/>
      <c r="CL171" s="114"/>
      <c r="CM171" s="114"/>
      <c r="CN171" s="114"/>
      <c r="CO171" s="114"/>
      <c r="CP171" s="114"/>
      <c r="CQ171" s="114"/>
      <c r="CR171" s="114"/>
      <c r="CS171" s="114"/>
      <c r="CT171" s="114"/>
      <c r="CU171" s="114"/>
      <c r="CV171" s="114"/>
      <c r="CW171" s="114"/>
      <c r="CX171" s="114"/>
      <c r="CY171" s="114"/>
      <c r="CZ171" s="114"/>
      <c r="DA171" s="114"/>
      <c r="DB171" s="114"/>
      <c r="DC171" s="114"/>
      <c r="DD171" s="114"/>
      <c r="DE171" s="114"/>
      <c r="DF171" s="114"/>
      <c r="DG171" s="114"/>
      <c r="DH171" s="114"/>
      <c r="DI171" s="114"/>
      <c r="DJ171" s="114"/>
      <c r="DK171" s="114"/>
      <c r="DL171" s="114"/>
      <c r="DM171" s="114"/>
      <c r="DN171" s="114"/>
      <c r="DO171" s="114"/>
      <c r="DP171" s="114"/>
      <c r="DQ171" s="114"/>
      <c r="DR171" s="114"/>
      <c r="DS171" s="114"/>
      <c r="DT171" s="114"/>
      <c r="DU171" s="114"/>
      <c r="DV171" s="114"/>
      <c r="DW171" s="114"/>
      <c r="DX171" s="114"/>
      <c r="DY171" s="114"/>
      <c r="DZ171" s="114"/>
      <c r="EA171" s="114"/>
      <c r="EB171" s="114"/>
      <c r="EC171" s="114"/>
      <c r="ED171" s="114"/>
      <c r="EE171" s="114"/>
      <c r="EF171" s="114"/>
      <c r="EG171" s="114"/>
      <c r="EH171" s="114"/>
      <c r="EI171" s="114"/>
      <c r="EJ171" s="114"/>
      <c r="EK171" s="114"/>
      <c r="EL171" s="114"/>
      <c r="EM171" s="114"/>
      <c r="EN171" s="114"/>
      <c r="EO171" s="114"/>
      <c r="EP171" s="114"/>
      <c r="EQ171" s="114"/>
      <c r="ER171" s="114"/>
      <c r="ES171" s="114"/>
      <c r="ET171" s="114"/>
      <c r="EU171" s="114"/>
      <c r="EV171" s="114"/>
      <c r="EW171" s="114"/>
      <c r="EX171" s="114"/>
      <c r="EY171" s="114"/>
      <c r="EZ171" s="114"/>
      <c r="FA171" s="114"/>
      <c r="FB171" s="114"/>
      <c r="FC171" s="114"/>
      <c r="FD171" s="114"/>
      <c r="FE171" s="114"/>
      <c r="FF171" s="114"/>
      <c r="FG171" s="114"/>
      <c r="FH171" s="114"/>
      <c r="FI171" s="114"/>
      <c r="FJ171" s="114"/>
      <c r="FK171" s="114"/>
      <c r="FL171" s="114"/>
      <c r="FM171" s="114"/>
      <c r="FN171" s="114"/>
      <c r="FO171" s="114"/>
      <c r="FP171" s="114"/>
      <c r="FQ171" s="114"/>
      <c r="FR171" s="114"/>
      <c r="FS171" s="114"/>
      <c r="FT171" s="114"/>
      <c r="FU171" s="114"/>
      <c r="FV171" s="114"/>
      <c r="FW171" s="114"/>
      <c r="FX171" s="114"/>
      <c r="FY171" s="114"/>
      <c r="FZ171" s="114"/>
      <c r="GA171" s="114"/>
      <c r="GB171" s="114"/>
      <c r="GC171" s="114"/>
      <c r="GD171" s="114"/>
      <c r="GE171" s="114"/>
      <c r="GF171" s="114"/>
      <c r="GG171" s="114"/>
      <c r="GH171" s="114"/>
      <c r="GI171" s="114"/>
      <c r="GJ171" s="114"/>
      <c r="GK171" s="114"/>
      <c r="GL171" s="114"/>
      <c r="GM171" s="114"/>
      <c r="GN171" s="114"/>
      <c r="GO171" s="114"/>
      <c r="GP171" s="114"/>
      <c r="GQ171" s="114"/>
      <c r="GR171" s="114"/>
      <c r="GS171" s="114"/>
      <c r="GT171" s="114"/>
      <c r="GU171" s="114"/>
      <c r="GV171" s="114"/>
      <c r="GW171" s="114"/>
      <c r="GX171" s="114"/>
      <c r="GY171" s="114"/>
      <c r="GZ171" s="114"/>
      <c r="HA171" s="114"/>
      <c r="HB171" s="114"/>
      <c r="HC171" s="114"/>
      <c r="HD171" s="114"/>
      <c r="HE171" s="114"/>
      <c r="HF171" s="114"/>
      <c r="HG171" s="114"/>
      <c r="HH171" s="114"/>
      <c r="HI171" s="114"/>
      <c r="HJ171" s="114"/>
      <c r="HK171" s="114"/>
      <c r="HL171" s="114"/>
      <c r="HM171" s="114"/>
      <c r="HN171" s="114"/>
      <c r="HO171" s="114"/>
      <c r="HP171" s="114"/>
      <c r="HQ171" s="114"/>
      <c r="HR171" s="114"/>
      <c r="HS171" s="114"/>
      <c r="HT171" s="114"/>
      <c r="HU171" s="114"/>
      <c r="HV171" s="114"/>
      <c r="HW171" s="114"/>
      <c r="HX171" s="114"/>
      <c r="HY171" s="114"/>
      <c r="HZ171" s="114"/>
      <c r="IA171" s="114"/>
      <c r="IB171" s="114"/>
      <c r="IC171" s="114"/>
      <c r="ID171" s="114"/>
      <c r="IE171" s="114"/>
      <c r="IF171" s="114"/>
      <c r="IG171" s="114"/>
      <c r="IH171" s="114"/>
      <c r="II171" s="114"/>
      <c r="IJ171" s="114"/>
      <c r="IK171" s="114"/>
      <c r="IL171" s="114"/>
      <c r="IM171" s="114"/>
      <c r="IN171" s="114"/>
    </row>
    <row r="172" spans="1:248" s="116" customFormat="1" ht="15.75" customHeight="1" x14ac:dyDescent="0.3">
      <c r="A172" s="114"/>
      <c r="B172" s="114"/>
      <c r="C172" s="114"/>
      <c r="D172" s="114"/>
      <c r="E172" s="114"/>
      <c r="F172" s="114"/>
      <c r="G172" s="115"/>
      <c r="H172" s="114"/>
      <c r="I172" s="114"/>
      <c r="J172" s="114"/>
      <c r="K172" s="114"/>
      <c r="L172" s="114"/>
      <c r="M172" s="114"/>
      <c r="N172" s="114"/>
      <c r="O172" s="118"/>
      <c r="P172" s="114"/>
      <c r="Q172" s="114"/>
      <c r="R172" s="114"/>
      <c r="S172" s="114"/>
      <c r="T172" s="114"/>
      <c r="U172" s="114"/>
      <c r="V172" s="114"/>
      <c r="W172" s="114"/>
      <c r="X172" s="114"/>
      <c r="Y172" s="114"/>
      <c r="Z172" s="114"/>
      <c r="AA172" s="114"/>
      <c r="AB172" s="114"/>
      <c r="AC172" s="114"/>
      <c r="AD172" s="114"/>
      <c r="AE172" s="114"/>
      <c r="AF172" s="114"/>
      <c r="AG172" s="129"/>
      <c r="AH172" s="114"/>
      <c r="AI172" s="114"/>
      <c r="AJ172" s="114"/>
      <c r="AK172" s="114"/>
      <c r="AL172" s="114"/>
      <c r="AM172" s="114"/>
      <c r="AN172" s="114"/>
      <c r="AO172" s="114"/>
      <c r="AP172" s="114"/>
      <c r="AQ172" s="114"/>
      <c r="AR172" s="114"/>
      <c r="AS172" s="114"/>
      <c r="AT172" s="114"/>
      <c r="AU172" s="114"/>
      <c r="AV172" s="114"/>
      <c r="AW172" s="114"/>
      <c r="AX172" s="114"/>
      <c r="AY172" s="114"/>
      <c r="AZ172" s="114"/>
      <c r="BA172" s="114"/>
      <c r="BB172" s="114"/>
      <c r="BC172" s="114"/>
      <c r="BD172" s="114"/>
      <c r="BE172" s="114"/>
      <c r="BF172" s="114"/>
      <c r="BG172" s="114"/>
      <c r="BH172" s="114"/>
      <c r="BI172" s="114"/>
      <c r="BJ172" s="114"/>
      <c r="BK172" s="114"/>
      <c r="BL172" s="114"/>
      <c r="BM172" s="114"/>
      <c r="BN172" s="114"/>
      <c r="BO172" s="114"/>
      <c r="BP172" s="114"/>
      <c r="BQ172" s="114"/>
      <c r="BR172" s="114"/>
      <c r="BS172" s="114"/>
      <c r="BT172" s="114"/>
      <c r="BU172" s="114"/>
      <c r="BV172" s="114"/>
      <c r="BW172" s="114"/>
      <c r="BX172" s="114"/>
      <c r="BY172" s="114"/>
      <c r="BZ172" s="114"/>
      <c r="CA172" s="114"/>
      <c r="CB172" s="114"/>
      <c r="CC172" s="114"/>
      <c r="CD172" s="114"/>
      <c r="CE172" s="114"/>
      <c r="CF172" s="114"/>
      <c r="CG172" s="114"/>
      <c r="CH172" s="114"/>
      <c r="CI172" s="114"/>
      <c r="CJ172" s="114"/>
      <c r="CK172" s="114"/>
      <c r="CL172" s="114"/>
      <c r="CM172" s="114"/>
      <c r="CN172" s="114"/>
      <c r="CO172" s="114"/>
      <c r="CP172" s="114"/>
      <c r="CQ172" s="114"/>
      <c r="CR172" s="114"/>
      <c r="CS172" s="114"/>
      <c r="CT172" s="114"/>
      <c r="CU172" s="114"/>
      <c r="CV172" s="114"/>
      <c r="CW172" s="114"/>
      <c r="CX172" s="114"/>
      <c r="CY172" s="114"/>
      <c r="CZ172" s="114"/>
      <c r="DA172" s="114"/>
      <c r="DB172" s="114"/>
      <c r="DC172" s="114"/>
      <c r="DD172" s="114"/>
      <c r="DE172" s="114"/>
      <c r="DF172" s="114"/>
      <c r="DG172" s="114"/>
      <c r="DH172" s="114"/>
      <c r="DI172" s="114"/>
      <c r="DJ172" s="114"/>
      <c r="DK172" s="114"/>
      <c r="DL172" s="114"/>
      <c r="DM172" s="114"/>
      <c r="DN172" s="114"/>
      <c r="DO172" s="114"/>
      <c r="DP172" s="114"/>
      <c r="DQ172" s="114"/>
      <c r="DR172" s="114"/>
      <c r="DS172" s="114"/>
      <c r="DT172" s="114"/>
      <c r="DU172" s="114"/>
      <c r="DV172" s="114"/>
      <c r="DW172" s="114"/>
      <c r="DX172" s="114"/>
      <c r="DY172" s="114"/>
      <c r="DZ172" s="114"/>
      <c r="EA172" s="114"/>
      <c r="EB172" s="114"/>
      <c r="EC172" s="114"/>
      <c r="ED172" s="114"/>
      <c r="EE172" s="114"/>
      <c r="EF172" s="114"/>
      <c r="EG172" s="114"/>
      <c r="EH172" s="114"/>
      <c r="EI172" s="114"/>
      <c r="EJ172" s="114"/>
      <c r="EK172" s="114"/>
      <c r="EL172" s="114"/>
      <c r="EM172" s="114"/>
      <c r="EN172" s="114"/>
      <c r="EO172" s="114"/>
      <c r="EP172" s="114"/>
      <c r="EQ172" s="114"/>
      <c r="ER172" s="114"/>
      <c r="ES172" s="114"/>
      <c r="ET172" s="114"/>
      <c r="EU172" s="114"/>
      <c r="EV172" s="114"/>
      <c r="EW172" s="114"/>
      <c r="EX172" s="114"/>
      <c r="EY172" s="114"/>
      <c r="EZ172" s="114"/>
      <c r="FA172" s="114"/>
      <c r="FB172" s="114"/>
      <c r="FC172" s="114"/>
      <c r="FD172" s="114"/>
      <c r="FE172" s="114"/>
      <c r="FF172" s="114"/>
      <c r="FG172" s="114"/>
      <c r="FH172" s="114"/>
      <c r="FI172" s="114"/>
      <c r="FJ172" s="114"/>
      <c r="FK172" s="114"/>
      <c r="FL172" s="114"/>
      <c r="FM172" s="114"/>
      <c r="FN172" s="114"/>
      <c r="FO172" s="114"/>
      <c r="FP172" s="114"/>
      <c r="FQ172" s="114"/>
      <c r="FR172" s="114"/>
      <c r="FS172" s="114"/>
      <c r="FT172" s="114"/>
      <c r="FU172" s="114"/>
      <c r="FV172" s="114"/>
      <c r="FW172" s="114"/>
      <c r="FX172" s="114"/>
      <c r="FY172" s="114"/>
      <c r="FZ172" s="114"/>
      <c r="GA172" s="114"/>
      <c r="GB172" s="114"/>
      <c r="GC172" s="114"/>
      <c r="GD172" s="114"/>
      <c r="GE172" s="114"/>
      <c r="GF172" s="114"/>
      <c r="GG172" s="114"/>
      <c r="GH172" s="114"/>
      <c r="GI172" s="114"/>
      <c r="GJ172" s="114"/>
      <c r="GK172" s="114"/>
      <c r="GL172" s="114"/>
      <c r="GM172" s="114"/>
      <c r="GN172" s="114"/>
      <c r="GO172" s="114"/>
      <c r="GP172" s="114"/>
      <c r="GQ172" s="114"/>
      <c r="GR172" s="114"/>
      <c r="GS172" s="114"/>
      <c r="GT172" s="114"/>
      <c r="GU172" s="114"/>
      <c r="GV172" s="114"/>
      <c r="GW172" s="114"/>
      <c r="GX172" s="114"/>
      <c r="GY172" s="114"/>
      <c r="GZ172" s="114"/>
      <c r="HA172" s="114"/>
      <c r="HB172" s="114"/>
      <c r="HC172" s="114"/>
      <c r="HD172" s="114"/>
      <c r="HE172" s="114"/>
      <c r="HF172" s="114"/>
      <c r="HG172" s="114"/>
      <c r="HH172" s="114"/>
      <c r="HI172" s="114"/>
      <c r="HJ172" s="114"/>
      <c r="HK172" s="114"/>
      <c r="HL172" s="114"/>
      <c r="HM172" s="114"/>
      <c r="HN172" s="114"/>
      <c r="HO172" s="114"/>
      <c r="HP172" s="114"/>
      <c r="HQ172" s="114"/>
      <c r="HR172" s="114"/>
      <c r="HS172" s="114"/>
      <c r="HT172" s="114"/>
      <c r="HU172" s="114"/>
      <c r="HV172" s="114"/>
      <c r="HW172" s="114"/>
      <c r="HX172" s="114"/>
      <c r="HY172" s="114"/>
      <c r="HZ172" s="114"/>
      <c r="IA172" s="114"/>
      <c r="IB172" s="114"/>
      <c r="IC172" s="114"/>
      <c r="ID172" s="114"/>
      <c r="IE172" s="114"/>
      <c r="IF172" s="114"/>
      <c r="IG172" s="114"/>
      <c r="IH172" s="114"/>
      <c r="II172" s="114"/>
      <c r="IJ172" s="114"/>
      <c r="IK172" s="114"/>
      <c r="IL172" s="114"/>
      <c r="IM172" s="114"/>
      <c r="IN172" s="114"/>
    </row>
    <row r="173" spans="1:248" s="116" customFormat="1" ht="15.75" customHeight="1" x14ac:dyDescent="0.3">
      <c r="A173" s="114"/>
      <c r="B173" s="114"/>
      <c r="C173" s="114"/>
      <c r="D173" s="114"/>
      <c r="E173" s="114"/>
      <c r="F173" s="114"/>
      <c r="G173" s="115"/>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29"/>
      <c r="AH173" s="114"/>
      <c r="AI173" s="114"/>
      <c r="AJ173" s="114"/>
      <c r="AK173" s="114"/>
      <c r="AL173" s="114"/>
      <c r="AM173" s="114"/>
      <c r="AN173" s="114"/>
      <c r="AO173" s="114"/>
      <c r="AP173" s="114"/>
      <c r="AQ173" s="114"/>
      <c r="AR173" s="114"/>
      <c r="AS173" s="114"/>
      <c r="AT173" s="114"/>
      <c r="AU173" s="114"/>
      <c r="AV173" s="114"/>
      <c r="AW173" s="114"/>
      <c r="AX173" s="114"/>
      <c r="AY173" s="114"/>
      <c r="AZ173" s="114"/>
      <c r="BA173" s="114"/>
      <c r="BB173" s="114"/>
      <c r="BC173" s="114"/>
      <c r="BD173" s="114"/>
      <c r="BE173" s="114"/>
      <c r="BF173" s="114"/>
      <c r="BG173" s="114"/>
      <c r="BH173" s="114"/>
      <c r="BI173" s="114"/>
      <c r="BJ173" s="114"/>
      <c r="BK173" s="114"/>
      <c r="BL173" s="114"/>
      <c r="BM173" s="114"/>
      <c r="BN173" s="114"/>
      <c r="BO173" s="114"/>
      <c r="BP173" s="114"/>
      <c r="BQ173" s="114"/>
      <c r="BR173" s="114"/>
      <c r="BS173" s="114"/>
      <c r="BT173" s="114"/>
      <c r="BU173" s="114"/>
      <c r="BV173" s="114"/>
      <c r="BW173" s="114"/>
      <c r="BX173" s="114"/>
      <c r="BY173" s="114"/>
      <c r="BZ173" s="114"/>
      <c r="CA173" s="114"/>
      <c r="CB173" s="114"/>
      <c r="CC173" s="114"/>
      <c r="CD173" s="114"/>
      <c r="CE173" s="114"/>
      <c r="CF173" s="114"/>
      <c r="CG173" s="114"/>
      <c r="CH173" s="114"/>
      <c r="CI173" s="114"/>
      <c r="CJ173" s="114"/>
      <c r="CK173" s="114"/>
      <c r="CL173" s="114"/>
      <c r="CM173" s="114"/>
      <c r="CN173" s="114"/>
      <c r="CO173" s="114"/>
      <c r="CP173" s="114"/>
      <c r="CQ173" s="114"/>
      <c r="CR173" s="114"/>
      <c r="CS173" s="114"/>
      <c r="CT173" s="114"/>
      <c r="CU173" s="114"/>
      <c r="CV173" s="114"/>
      <c r="CW173" s="114"/>
      <c r="CX173" s="114"/>
      <c r="CY173" s="114"/>
      <c r="CZ173" s="114"/>
      <c r="DA173" s="114"/>
      <c r="DB173" s="114"/>
      <c r="DC173" s="114"/>
      <c r="DD173" s="114"/>
      <c r="DE173" s="114"/>
      <c r="DF173" s="114"/>
      <c r="DG173" s="114"/>
      <c r="DH173" s="114"/>
      <c r="DI173" s="114"/>
      <c r="DJ173" s="114"/>
      <c r="DK173" s="114"/>
      <c r="DL173" s="114"/>
      <c r="DM173" s="114"/>
      <c r="DN173" s="114"/>
      <c r="DO173" s="114"/>
      <c r="DP173" s="114"/>
      <c r="DQ173" s="114"/>
      <c r="DR173" s="114"/>
      <c r="DS173" s="114"/>
      <c r="DT173" s="114"/>
      <c r="DU173" s="114"/>
      <c r="DV173" s="114"/>
      <c r="DW173" s="114"/>
      <c r="DX173" s="114"/>
      <c r="DY173" s="114"/>
      <c r="DZ173" s="114"/>
      <c r="EA173" s="114"/>
      <c r="EB173" s="114"/>
      <c r="EC173" s="114"/>
      <c r="ED173" s="114"/>
      <c r="EE173" s="114"/>
      <c r="EF173" s="114"/>
      <c r="EG173" s="114"/>
      <c r="EH173" s="114"/>
      <c r="EI173" s="114"/>
      <c r="EJ173" s="114"/>
      <c r="EK173" s="114"/>
      <c r="EL173" s="114"/>
      <c r="EM173" s="114"/>
      <c r="EN173" s="114"/>
      <c r="EO173" s="114"/>
      <c r="EP173" s="114"/>
      <c r="EQ173" s="114"/>
      <c r="ER173" s="114"/>
      <c r="ES173" s="114"/>
      <c r="ET173" s="114"/>
      <c r="EU173" s="114"/>
      <c r="EV173" s="114"/>
      <c r="EW173" s="114"/>
      <c r="EX173" s="114"/>
      <c r="EY173" s="114"/>
      <c r="EZ173" s="114"/>
      <c r="FA173" s="114"/>
      <c r="FB173" s="114"/>
      <c r="FC173" s="114"/>
      <c r="FD173" s="114"/>
      <c r="FE173" s="114"/>
      <c r="FF173" s="114"/>
      <c r="FG173" s="114"/>
      <c r="FH173" s="114"/>
      <c r="FI173" s="114"/>
      <c r="FJ173" s="114"/>
      <c r="FK173" s="114"/>
      <c r="FL173" s="114"/>
      <c r="FM173" s="114"/>
      <c r="FN173" s="114"/>
      <c r="FO173" s="114"/>
      <c r="FP173" s="114"/>
      <c r="FQ173" s="114"/>
      <c r="FR173" s="114"/>
      <c r="FS173" s="114"/>
      <c r="FT173" s="114"/>
      <c r="FU173" s="114"/>
      <c r="FV173" s="114"/>
      <c r="FW173" s="114"/>
      <c r="FX173" s="114"/>
      <c r="FY173" s="114"/>
      <c r="FZ173" s="114"/>
      <c r="GA173" s="114"/>
      <c r="GB173" s="114"/>
      <c r="GC173" s="114"/>
      <c r="GD173" s="114"/>
      <c r="GE173" s="114"/>
      <c r="GF173" s="114"/>
      <c r="GG173" s="114"/>
      <c r="GH173" s="114"/>
      <c r="GI173" s="114"/>
      <c r="GJ173" s="114"/>
      <c r="GK173" s="114"/>
      <c r="GL173" s="114"/>
      <c r="GM173" s="114"/>
      <c r="GN173" s="114"/>
      <c r="GO173" s="114"/>
      <c r="GP173" s="114"/>
      <c r="GQ173" s="114"/>
      <c r="GR173" s="114"/>
      <c r="GS173" s="114"/>
      <c r="GT173" s="114"/>
      <c r="GU173" s="114"/>
      <c r="GV173" s="114"/>
      <c r="GW173" s="114"/>
      <c r="GX173" s="114"/>
      <c r="GY173" s="114"/>
      <c r="GZ173" s="114"/>
      <c r="HA173" s="114"/>
      <c r="HB173" s="114"/>
      <c r="HC173" s="114"/>
      <c r="HD173" s="114"/>
      <c r="HE173" s="114"/>
      <c r="HF173" s="114"/>
      <c r="HG173" s="114"/>
      <c r="HH173" s="114"/>
      <c r="HI173" s="114"/>
      <c r="HJ173" s="114"/>
      <c r="HK173" s="114"/>
      <c r="HL173" s="114"/>
      <c r="HM173" s="114"/>
      <c r="HN173" s="114"/>
      <c r="HO173" s="114"/>
      <c r="HP173" s="114"/>
      <c r="HQ173" s="114"/>
      <c r="HR173" s="114"/>
      <c r="HS173" s="114"/>
      <c r="HT173" s="114"/>
      <c r="HU173" s="114"/>
      <c r="HV173" s="114"/>
      <c r="HW173" s="114"/>
      <c r="HX173" s="114"/>
      <c r="HY173" s="114"/>
      <c r="HZ173" s="114"/>
      <c r="IA173" s="114"/>
      <c r="IB173" s="114"/>
      <c r="IC173" s="114"/>
      <c r="ID173" s="114"/>
      <c r="IE173" s="114"/>
      <c r="IF173" s="114"/>
      <c r="IG173" s="114"/>
      <c r="IH173" s="114"/>
      <c r="II173" s="114"/>
      <c r="IJ173" s="114"/>
      <c r="IK173" s="114"/>
      <c r="IL173" s="114"/>
      <c r="IM173" s="114"/>
      <c r="IN173" s="114"/>
    </row>
    <row r="174" spans="1:248" s="116" customFormat="1" ht="15.75" customHeight="1" x14ac:dyDescent="0.3">
      <c r="A174" s="114"/>
      <c r="B174" s="114"/>
      <c r="C174" s="114"/>
      <c r="D174" s="114"/>
      <c r="E174" s="114"/>
      <c r="F174" s="114"/>
      <c r="G174" s="115"/>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29"/>
      <c r="AH174" s="114"/>
      <c r="AI174" s="114"/>
      <c r="AJ174" s="114"/>
      <c r="AK174" s="114"/>
      <c r="AL174" s="114"/>
      <c r="AM174" s="114"/>
      <c r="AN174" s="114"/>
      <c r="AO174" s="114"/>
      <c r="AP174" s="114"/>
      <c r="AQ174" s="114"/>
      <c r="AR174" s="114"/>
      <c r="AS174" s="114"/>
      <c r="AT174" s="114"/>
      <c r="AU174" s="114"/>
      <c r="AV174" s="114"/>
      <c r="AW174" s="114"/>
      <c r="AX174" s="114"/>
      <c r="AY174" s="114"/>
      <c r="AZ174" s="114"/>
      <c r="BA174" s="114"/>
      <c r="BB174" s="114"/>
      <c r="BC174" s="114"/>
      <c r="BD174" s="114"/>
      <c r="BE174" s="114"/>
      <c r="BF174" s="114"/>
      <c r="BG174" s="114"/>
      <c r="BH174" s="114"/>
      <c r="BI174" s="114"/>
      <c r="BJ174" s="114"/>
      <c r="BK174" s="114"/>
      <c r="BL174" s="114"/>
      <c r="BM174" s="114"/>
      <c r="BN174" s="114"/>
      <c r="BO174" s="114"/>
      <c r="BP174" s="114"/>
      <c r="BQ174" s="114"/>
      <c r="BR174" s="114"/>
      <c r="BS174" s="114"/>
      <c r="BT174" s="114"/>
      <c r="BU174" s="114"/>
      <c r="BV174" s="114"/>
      <c r="BW174" s="114"/>
      <c r="BX174" s="114"/>
      <c r="BY174" s="114"/>
      <c r="BZ174" s="114"/>
      <c r="CA174" s="114"/>
      <c r="CB174" s="114"/>
      <c r="CC174" s="114"/>
      <c r="CD174" s="114"/>
      <c r="CE174" s="114"/>
      <c r="CF174" s="114"/>
      <c r="CG174" s="114"/>
      <c r="CH174" s="114"/>
      <c r="CI174" s="114"/>
      <c r="CJ174" s="114"/>
      <c r="CK174" s="114"/>
      <c r="CL174" s="114"/>
      <c r="CM174" s="114"/>
      <c r="CN174" s="114"/>
      <c r="CO174" s="114"/>
      <c r="CP174" s="114"/>
      <c r="CQ174" s="114"/>
      <c r="CR174" s="114"/>
      <c r="CS174" s="114"/>
      <c r="CT174" s="114"/>
      <c r="CU174" s="114"/>
      <c r="CV174" s="114"/>
      <c r="CW174" s="114"/>
      <c r="CX174" s="114"/>
      <c r="CY174" s="114"/>
      <c r="CZ174" s="114"/>
      <c r="DA174" s="114"/>
      <c r="DB174" s="114"/>
      <c r="DC174" s="114"/>
      <c r="DD174" s="114"/>
      <c r="DE174" s="114"/>
      <c r="DF174" s="114"/>
      <c r="DG174" s="114"/>
      <c r="DH174" s="114"/>
      <c r="DI174" s="114"/>
      <c r="DJ174" s="114"/>
      <c r="DK174" s="114"/>
      <c r="DL174" s="114"/>
      <c r="DM174" s="114"/>
      <c r="DN174" s="114"/>
      <c r="DO174" s="114"/>
      <c r="DP174" s="114"/>
      <c r="DQ174" s="114"/>
      <c r="DR174" s="114"/>
      <c r="DS174" s="114"/>
      <c r="DT174" s="114"/>
      <c r="DU174" s="114"/>
      <c r="DV174" s="114"/>
      <c r="DW174" s="114"/>
      <c r="DX174" s="114"/>
      <c r="DY174" s="114"/>
      <c r="DZ174" s="114"/>
      <c r="EA174" s="114"/>
      <c r="EB174" s="114"/>
      <c r="EC174" s="114"/>
      <c r="ED174" s="114"/>
      <c r="EE174" s="114"/>
      <c r="EF174" s="114"/>
      <c r="EG174" s="114"/>
      <c r="EH174" s="114"/>
      <c r="EI174" s="114"/>
      <c r="EJ174" s="114"/>
      <c r="EK174" s="114"/>
      <c r="EL174" s="114"/>
      <c r="EM174" s="114"/>
      <c r="EN174" s="114"/>
      <c r="EO174" s="114"/>
      <c r="EP174" s="114"/>
      <c r="EQ174" s="114"/>
      <c r="ER174" s="114"/>
      <c r="ES174" s="114"/>
      <c r="ET174" s="114"/>
      <c r="EU174" s="114"/>
      <c r="EV174" s="114"/>
      <c r="EW174" s="114"/>
      <c r="EX174" s="114"/>
      <c r="EY174" s="114"/>
      <c r="EZ174" s="114"/>
      <c r="FA174" s="114"/>
      <c r="FB174" s="114"/>
      <c r="FC174" s="114"/>
      <c r="FD174" s="114"/>
      <c r="FE174" s="114"/>
      <c r="FF174" s="114"/>
      <c r="FG174" s="114"/>
      <c r="FH174" s="114"/>
      <c r="FI174" s="114"/>
      <c r="FJ174" s="114"/>
      <c r="FK174" s="114"/>
      <c r="FL174" s="114"/>
      <c r="FM174" s="114"/>
      <c r="FN174" s="114"/>
      <c r="FO174" s="114"/>
      <c r="FP174" s="114"/>
      <c r="FQ174" s="114"/>
      <c r="FR174" s="114"/>
      <c r="FS174" s="114"/>
      <c r="FT174" s="114"/>
      <c r="FU174" s="114"/>
      <c r="FV174" s="114"/>
      <c r="FW174" s="114"/>
      <c r="FX174" s="114"/>
      <c r="FY174" s="114"/>
      <c r="FZ174" s="114"/>
      <c r="GA174" s="114"/>
      <c r="GB174" s="114"/>
      <c r="GC174" s="114"/>
      <c r="GD174" s="114"/>
      <c r="GE174" s="114"/>
      <c r="GF174" s="114"/>
      <c r="GG174" s="114"/>
      <c r="GH174" s="114"/>
      <c r="GI174" s="114"/>
      <c r="GJ174" s="114"/>
      <c r="GK174" s="114"/>
      <c r="GL174" s="114"/>
      <c r="GM174" s="114"/>
      <c r="GN174" s="114"/>
      <c r="GO174" s="114"/>
      <c r="GP174" s="114"/>
      <c r="GQ174" s="114"/>
      <c r="GR174" s="114"/>
      <c r="GS174" s="114"/>
      <c r="GT174" s="114"/>
      <c r="GU174" s="114"/>
      <c r="GV174" s="114"/>
      <c r="GW174" s="114"/>
      <c r="GX174" s="114"/>
      <c r="GY174" s="114"/>
      <c r="GZ174" s="114"/>
      <c r="HA174" s="114"/>
      <c r="HB174" s="114"/>
      <c r="HC174" s="114"/>
      <c r="HD174" s="114"/>
      <c r="HE174" s="114"/>
      <c r="HF174" s="114"/>
      <c r="HG174" s="114"/>
      <c r="HH174" s="114"/>
      <c r="HI174" s="114"/>
      <c r="HJ174" s="114"/>
      <c r="HK174" s="114"/>
      <c r="HL174" s="114"/>
      <c r="HM174" s="114"/>
      <c r="HN174" s="114"/>
      <c r="HO174" s="114"/>
      <c r="HP174" s="114"/>
      <c r="HQ174" s="114"/>
      <c r="HR174" s="114"/>
      <c r="HS174" s="114"/>
      <c r="HT174" s="114"/>
      <c r="HU174" s="114"/>
      <c r="HV174" s="114"/>
      <c r="HW174" s="114"/>
      <c r="HX174" s="114"/>
      <c r="HY174" s="114"/>
      <c r="HZ174" s="114"/>
      <c r="IA174" s="114"/>
      <c r="IB174" s="114"/>
      <c r="IC174" s="114"/>
      <c r="ID174" s="114"/>
      <c r="IE174" s="114"/>
      <c r="IF174" s="114"/>
      <c r="IG174" s="114"/>
      <c r="IH174" s="114"/>
      <c r="II174" s="114"/>
      <c r="IJ174" s="114"/>
      <c r="IK174" s="114"/>
      <c r="IL174" s="114"/>
      <c r="IM174" s="114"/>
      <c r="IN174" s="114"/>
    </row>
    <row r="175" spans="1:248" s="116" customFormat="1" ht="15.75" customHeight="1" x14ac:dyDescent="0.3">
      <c r="A175" s="114"/>
      <c r="B175" s="114"/>
      <c r="C175" s="114"/>
      <c r="D175" s="114"/>
      <c r="E175" s="114"/>
      <c r="F175" s="114"/>
      <c r="G175" s="115"/>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29"/>
      <c r="AH175" s="114"/>
      <c r="AI175" s="114"/>
      <c r="AJ175" s="114"/>
      <c r="AK175" s="114"/>
      <c r="AL175" s="114"/>
      <c r="AM175" s="114"/>
      <c r="AN175" s="114"/>
      <c r="AO175" s="114"/>
      <c r="AP175" s="114"/>
      <c r="AQ175" s="114"/>
      <c r="AR175" s="114"/>
      <c r="AS175" s="114"/>
      <c r="AT175" s="114"/>
      <c r="AU175" s="114"/>
      <c r="AV175" s="114"/>
      <c r="AW175" s="114"/>
      <c r="AX175" s="114"/>
      <c r="AY175" s="114"/>
      <c r="AZ175" s="114"/>
      <c r="BA175" s="114"/>
      <c r="BB175" s="114"/>
      <c r="BC175" s="114"/>
      <c r="BD175" s="114"/>
      <c r="BE175" s="114"/>
      <c r="BF175" s="114"/>
      <c r="BG175" s="114"/>
      <c r="BH175" s="114"/>
      <c r="BI175" s="114"/>
      <c r="BJ175" s="114"/>
      <c r="BK175" s="114"/>
      <c r="BL175" s="114"/>
      <c r="BM175" s="114"/>
      <c r="BN175" s="114"/>
      <c r="BO175" s="114"/>
      <c r="BP175" s="114"/>
      <c r="BQ175" s="114"/>
      <c r="BR175" s="114"/>
      <c r="BS175" s="114"/>
      <c r="BT175" s="114"/>
      <c r="BU175" s="114"/>
      <c r="BV175" s="114"/>
      <c r="BW175" s="114"/>
      <c r="BX175" s="114"/>
      <c r="BY175" s="114"/>
      <c r="BZ175" s="114"/>
      <c r="CA175" s="114"/>
      <c r="CB175" s="114"/>
      <c r="CC175" s="114"/>
      <c r="CD175" s="114"/>
      <c r="CE175" s="114"/>
      <c r="CF175" s="114"/>
      <c r="CG175" s="114"/>
      <c r="CH175" s="114"/>
      <c r="CI175" s="114"/>
      <c r="CJ175" s="114"/>
      <c r="CK175" s="114"/>
      <c r="CL175" s="114"/>
      <c r="CM175" s="114"/>
      <c r="CN175" s="114"/>
      <c r="CO175" s="114"/>
      <c r="CP175" s="114"/>
      <c r="CQ175" s="114"/>
      <c r="CR175" s="114"/>
      <c r="CS175" s="114"/>
      <c r="CT175" s="114"/>
      <c r="CU175" s="114"/>
      <c r="CV175" s="114"/>
      <c r="CW175" s="114"/>
      <c r="CX175" s="114"/>
      <c r="CY175" s="114"/>
      <c r="CZ175" s="114"/>
      <c r="DA175" s="114"/>
      <c r="DB175" s="114"/>
      <c r="DC175" s="114"/>
      <c r="DD175" s="114"/>
      <c r="DE175" s="114"/>
      <c r="DF175" s="114"/>
      <c r="DG175" s="114"/>
      <c r="DH175" s="114"/>
      <c r="DI175" s="114"/>
      <c r="DJ175" s="114"/>
      <c r="DK175" s="114"/>
      <c r="DL175" s="114"/>
      <c r="DM175" s="114"/>
      <c r="DN175" s="114"/>
      <c r="DO175" s="114"/>
      <c r="DP175" s="114"/>
      <c r="DQ175" s="114"/>
      <c r="DR175" s="114"/>
      <c r="DS175" s="114"/>
      <c r="DT175" s="114"/>
      <c r="DU175" s="114"/>
      <c r="DV175" s="114"/>
      <c r="DW175" s="114"/>
      <c r="DX175" s="114"/>
      <c r="DY175" s="114"/>
      <c r="DZ175" s="114"/>
      <c r="EA175" s="114"/>
      <c r="EB175" s="114"/>
      <c r="EC175" s="114"/>
      <c r="ED175" s="114"/>
      <c r="EE175" s="114"/>
      <c r="EF175" s="114"/>
      <c r="EG175" s="114"/>
      <c r="EH175" s="114"/>
      <c r="EI175" s="114"/>
      <c r="EJ175" s="114"/>
      <c r="EK175" s="114"/>
      <c r="EL175" s="114"/>
      <c r="EM175" s="114"/>
      <c r="EN175" s="114"/>
      <c r="EO175" s="114"/>
      <c r="EP175" s="114"/>
      <c r="EQ175" s="114"/>
      <c r="ER175" s="114"/>
      <c r="ES175" s="114"/>
      <c r="ET175" s="114"/>
      <c r="EU175" s="114"/>
      <c r="EV175" s="114"/>
      <c r="EW175" s="114"/>
      <c r="EX175" s="114"/>
      <c r="EY175" s="114"/>
      <c r="EZ175" s="114"/>
      <c r="FA175" s="114"/>
      <c r="FB175" s="114"/>
      <c r="FC175" s="114"/>
      <c r="FD175" s="114"/>
      <c r="FE175" s="114"/>
      <c r="FF175" s="114"/>
      <c r="FG175" s="114"/>
      <c r="FH175" s="114"/>
      <c r="FI175" s="114"/>
      <c r="FJ175" s="114"/>
      <c r="FK175" s="114"/>
      <c r="FL175" s="114"/>
      <c r="FM175" s="114"/>
      <c r="FN175" s="114"/>
      <c r="FO175" s="114"/>
      <c r="FP175" s="114"/>
      <c r="FQ175" s="114"/>
      <c r="FR175" s="114"/>
      <c r="FS175" s="114"/>
      <c r="FT175" s="114"/>
      <c r="FU175" s="114"/>
      <c r="FV175" s="114"/>
      <c r="FW175" s="114"/>
      <c r="FX175" s="114"/>
      <c r="FY175" s="114"/>
      <c r="FZ175" s="114"/>
      <c r="GA175" s="114"/>
      <c r="GB175" s="114"/>
      <c r="GC175" s="114"/>
      <c r="GD175" s="114"/>
      <c r="GE175" s="114"/>
      <c r="GF175" s="114"/>
      <c r="GG175" s="114"/>
      <c r="GH175" s="114"/>
      <c r="GI175" s="114"/>
      <c r="GJ175" s="114"/>
      <c r="GK175" s="114"/>
      <c r="GL175" s="114"/>
      <c r="GM175" s="114"/>
      <c r="GN175" s="114"/>
      <c r="GO175" s="114"/>
      <c r="GP175" s="114"/>
      <c r="GQ175" s="114"/>
      <c r="GR175" s="114"/>
      <c r="GS175" s="114"/>
      <c r="GT175" s="114"/>
      <c r="GU175" s="114"/>
      <c r="GV175" s="114"/>
      <c r="GW175" s="114"/>
      <c r="GX175" s="114"/>
      <c r="GY175" s="114"/>
      <c r="GZ175" s="114"/>
      <c r="HA175" s="114"/>
      <c r="HB175" s="114"/>
      <c r="HC175" s="114"/>
      <c r="HD175" s="114"/>
      <c r="HE175" s="114"/>
      <c r="HF175" s="114"/>
      <c r="HG175" s="114"/>
      <c r="HH175" s="114"/>
      <c r="HI175" s="114"/>
      <c r="HJ175" s="114"/>
      <c r="HK175" s="114"/>
      <c r="HL175" s="114"/>
      <c r="HM175" s="114"/>
      <c r="HN175" s="114"/>
      <c r="HO175" s="114"/>
      <c r="HP175" s="114"/>
      <c r="HQ175" s="114"/>
      <c r="HR175" s="114"/>
      <c r="HS175" s="114"/>
      <c r="HT175" s="114"/>
      <c r="HU175" s="114"/>
      <c r="HV175" s="114"/>
      <c r="HW175" s="114"/>
      <c r="HX175" s="114"/>
      <c r="HY175" s="114"/>
      <c r="HZ175" s="114"/>
      <c r="IA175" s="114"/>
      <c r="IB175" s="114"/>
      <c r="IC175" s="114"/>
      <c r="ID175" s="114"/>
      <c r="IE175" s="114"/>
      <c r="IF175" s="114"/>
      <c r="IG175" s="114"/>
      <c r="IH175" s="114"/>
      <c r="II175" s="114"/>
      <c r="IJ175" s="114"/>
      <c r="IK175" s="114"/>
      <c r="IL175" s="114"/>
      <c r="IM175" s="114"/>
      <c r="IN175" s="114"/>
    </row>
    <row r="176" spans="1:248" s="116" customFormat="1" ht="15.75" customHeight="1" x14ac:dyDescent="0.3">
      <c r="A176" s="114"/>
      <c r="B176" s="114"/>
      <c r="C176" s="114"/>
      <c r="D176" s="114"/>
      <c r="E176" s="114"/>
      <c r="F176" s="114"/>
      <c r="G176" s="115"/>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29"/>
      <c r="AH176" s="114"/>
      <c r="AI176" s="114"/>
      <c r="AJ176" s="114"/>
      <c r="AK176" s="114"/>
      <c r="AL176" s="114"/>
      <c r="AM176" s="114"/>
      <c r="AN176" s="114"/>
      <c r="AO176" s="114"/>
      <c r="AP176" s="114"/>
      <c r="AQ176" s="114"/>
      <c r="AR176" s="114"/>
      <c r="AS176" s="114"/>
      <c r="AT176" s="114"/>
      <c r="AU176" s="114"/>
      <c r="AV176" s="114"/>
      <c r="AW176" s="114"/>
      <c r="AX176" s="114"/>
      <c r="AY176" s="114"/>
      <c r="AZ176" s="114"/>
      <c r="BA176" s="114"/>
      <c r="BB176" s="114"/>
      <c r="BC176" s="114"/>
      <c r="BD176" s="114"/>
      <c r="BE176" s="114"/>
      <c r="BF176" s="114"/>
      <c r="BG176" s="114"/>
      <c r="BH176" s="114"/>
      <c r="BI176" s="114"/>
      <c r="BJ176" s="114"/>
      <c r="BK176" s="114"/>
      <c r="BL176" s="114"/>
      <c r="BM176" s="114"/>
      <c r="BN176" s="114"/>
      <c r="BO176" s="114"/>
      <c r="BP176" s="114"/>
      <c r="BQ176" s="114"/>
      <c r="BR176" s="114"/>
      <c r="BS176" s="114"/>
      <c r="BT176" s="114"/>
      <c r="BU176" s="114"/>
      <c r="BV176" s="114"/>
      <c r="BW176" s="114"/>
      <c r="BX176" s="114"/>
      <c r="BY176" s="114"/>
      <c r="BZ176" s="114"/>
      <c r="CA176" s="114"/>
      <c r="CB176" s="114"/>
      <c r="CC176" s="114"/>
      <c r="CD176" s="114"/>
      <c r="CE176" s="114"/>
      <c r="CF176" s="114"/>
      <c r="CG176" s="114"/>
      <c r="CH176" s="114"/>
      <c r="CI176" s="114"/>
      <c r="CJ176" s="114"/>
      <c r="CK176" s="114"/>
      <c r="CL176" s="114"/>
      <c r="CM176" s="114"/>
      <c r="CN176" s="114"/>
      <c r="CO176" s="114"/>
      <c r="CP176" s="114"/>
      <c r="CQ176" s="114"/>
      <c r="CR176" s="114"/>
      <c r="CS176" s="114"/>
      <c r="CT176" s="114"/>
      <c r="CU176" s="114"/>
      <c r="CV176" s="114"/>
      <c r="CW176" s="114"/>
      <c r="CX176" s="114"/>
      <c r="CY176" s="114"/>
      <c r="CZ176" s="114"/>
      <c r="DA176" s="114"/>
      <c r="DB176" s="114"/>
      <c r="DC176" s="114"/>
      <c r="DD176" s="114"/>
      <c r="DE176" s="114"/>
      <c r="DF176" s="114"/>
      <c r="DG176" s="114"/>
      <c r="DH176" s="114"/>
      <c r="DI176" s="114"/>
      <c r="DJ176" s="114"/>
      <c r="DK176" s="114"/>
      <c r="DL176" s="114"/>
      <c r="DM176" s="114"/>
      <c r="DN176" s="114"/>
      <c r="DO176" s="114"/>
      <c r="DP176" s="114"/>
      <c r="DQ176" s="114"/>
      <c r="DR176" s="114"/>
      <c r="DS176" s="114"/>
      <c r="DT176" s="114"/>
      <c r="DU176" s="114"/>
      <c r="DV176" s="114"/>
      <c r="DW176" s="114"/>
      <c r="DX176" s="114"/>
      <c r="DY176" s="114"/>
      <c r="DZ176" s="114"/>
      <c r="EA176" s="114"/>
      <c r="EB176" s="114"/>
      <c r="EC176" s="114"/>
      <c r="ED176" s="114"/>
      <c r="EE176" s="114"/>
      <c r="EF176" s="114"/>
      <c r="EG176" s="114"/>
      <c r="EH176" s="114"/>
      <c r="EI176" s="114"/>
      <c r="EJ176" s="114"/>
      <c r="EK176" s="114"/>
      <c r="EL176" s="114"/>
      <c r="EM176" s="114"/>
      <c r="EN176" s="114"/>
      <c r="EO176" s="114"/>
      <c r="EP176" s="114"/>
      <c r="EQ176" s="114"/>
      <c r="ER176" s="114"/>
      <c r="ES176" s="114"/>
      <c r="ET176" s="114"/>
      <c r="EU176" s="114"/>
      <c r="EV176" s="114"/>
      <c r="EW176" s="114"/>
      <c r="EX176" s="114"/>
      <c r="EY176" s="114"/>
      <c r="EZ176" s="114"/>
      <c r="FA176" s="114"/>
      <c r="FB176" s="114"/>
      <c r="FC176" s="114"/>
      <c r="FD176" s="114"/>
      <c r="FE176" s="114"/>
      <c r="FF176" s="114"/>
      <c r="FG176" s="114"/>
      <c r="FH176" s="114"/>
      <c r="FI176" s="114"/>
      <c r="FJ176" s="114"/>
      <c r="FK176" s="114"/>
      <c r="FL176" s="114"/>
      <c r="FM176" s="114"/>
      <c r="FN176" s="114"/>
      <c r="FO176" s="114"/>
      <c r="FP176" s="114"/>
      <c r="FQ176" s="114"/>
      <c r="FR176" s="114"/>
      <c r="FS176" s="114"/>
      <c r="FT176" s="114"/>
      <c r="FU176" s="114"/>
      <c r="FV176" s="114"/>
      <c r="FW176" s="114"/>
      <c r="FX176" s="114"/>
      <c r="FY176" s="114"/>
      <c r="FZ176" s="114"/>
      <c r="GA176" s="114"/>
      <c r="GB176" s="114"/>
      <c r="GC176" s="114"/>
      <c r="GD176" s="114"/>
      <c r="GE176" s="114"/>
      <c r="GF176" s="114"/>
      <c r="GG176" s="114"/>
      <c r="GH176" s="114"/>
      <c r="GI176" s="114"/>
      <c r="GJ176" s="114"/>
      <c r="GK176" s="114"/>
      <c r="GL176" s="114"/>
      <c r="GM176" s="114"/>
      <c r="GN176" s="114"/>
      <c r="GO176" s="114"/>
      <c r="GP176" s="114"/>
      <c r="GQ176" s="114"/>
      <c r="GR176" s="114"/>
      <c r="GS176" s="114"/>
      <c r="GT176" s="114"/>
      <c r="GU176" s="114"/>
      <c r="GV176" s="114"/>
      <c r="GW176" s="114"/>
      <c r="GX176" s="114"/>
      <c r="GY176" s="114"/>
      <c r="GZ176" s="114"/>
      <c r="HA176" s="114"/>
      <c r="HB176" s="114"/>
      <c r="HC176" s="114"/>
      <c r="HD176" s="114"/>
      <c r="HE176" s="114"/>
      <c r="HF176" s="114"/>
      <c r="HG176" s="114"/>
      <c r="HH176" s="114"/>
      <c r="HI176" s="114"/>
      <c r="HJ176" s="114"/>
      <c r="HK176" s="114"/>
      <c r="HL176" s="114"/>
      <c r="HM176" s="114"/>
      <c r="HN176" s="114"/>
      <c r="HO176" s="114"/>
      <c r="HP176" s="114"/>
      <c r="HQ176" s="114"/>
      <c r="HR176" s="114"/>
      <c r="HS176" s="114"/>
      <c r="HT176" s="114"/>
      <c r="HU176" s="114"/>
      <c r="HV176" s="114"/>
      <c r="HW176" s="114"/>
      <c r="HX176" s="114"/>
      <c r="HY176" s="114"/>
      <c r="HZ176" s="114"/>
      <c r="IA176" s="114"/>
      <c r="IB176" s="114"/>
      <c r="IC176" s="114"/>
      <c r="ID176" s="114"/>
      <c r="IE176" s="114"/>
      <c r="IF176" s="114"/>
      <c r="IG176" s="114"/>
      <c r="IH176" s="114"/>
      <c r="II176" s="114"/>
      <c r="IJ176" s="114"/>
      <c r="IK176" s="114"/>
      <c r="IL176" s="114"/>
      <c r="IM176" s="114"/>
      <c r="IN176" s="114"/>
    </row>
    <row r="177" spans="1:248" s="116" customFormat="1" ht="15.75" customHeight="1" x14ac:dyDescent="0.3">
      <c r="A177" s="114"/>
      <c r="B177" s="114"/>
      <c r="C177" s="114"/>
      <c r="D177" s="114"/>
      <c r="E177" s="114"/>
      <c r="F177" s="114"/>
      <c r="G177" s="115"/>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29"/>
      <c r="AH177" s="114"/>
      <c r="AI177" s="114"/>
      <c r="AJ177" s="114"/>
      <c r="AK177" s="114"/>
      <c r="AL177" s="114"/>
      <c r="AM177" s="114"/>
      <c r="AN177" s="114"/>
      <c r="AO177" s="114"/>
      <c r="AP177" s="114"/>
      <c r="AQ177" s="114"/>
      <c r="AR177" s="114"/>
      <c r="AS177" s="114"/>
      <c r="AT177" s="114"/>
      <c r="AU177" s="114"/>
      <c r="AV177" s="114"/>
      <c r="AW177" s="114"/>
      <c r="AX177" s="114"/>
      <c r="AY177" s="114"/>
      <c r="AZ177" s="114"/>
      <c r="BA177" s="114"/>
      <c r="BB177" s="114"/>
      <c r="BC177" s="114"/>
      <c r="BD177" s="114"/>
      <c r="BE177" s="114"/>
      <c r="BF177" s="114"/>
      <c r="BG177" s="114"/>
      <c r="BH177" s="114"/>
      <c r="BI177" s="114"/>
      <c r="BJ177" s="114"/>
      <c r="BK177" s="114"/>
      <c r="BL177" s="114"/>
      <c r="BM177" s="114"/>
      <c r="BN177" s="114"/>
      <c r="BO177" s="114"/>
      <c r="BP177" s="114"/>
      <c r="BQ177" s="114"/>
      <c r="BR177" s="114"/>
      <c r="BS177" s="114"/>
      <c r="BT177" s="114"/>
      <c r="BU177" s="114"/>
      <c r="BV177" s="114"/>
      <c r="BW177" s="114"/>
      <c r="BX177" s="114"/>
      <c r="BY177" s="114"/>
      <c r="BZ177" s="114"/>
      <c r="CA177" s="114"/>
      <c r="CB177" s="114"/>
      <c r="CC177" s="114"/>
      <c r="CD177" s="114"/>
      <c r="CE177" s="114"/>
      <c r="CF177" s="114"/>
      <c r="CG177" s="114"/>
      <c r="CH177" s="114"/>
      <c r="CI177" s="114"/>
      <c r="CJ177" s="114"/>
      <c r="CK177" s="114"/>
      <c r="CL177" s="114"/>
      <c r="CM177" s="114"/>
      <c r="CN177" s="114"/>
      <c r="CO177" s="114"/>
      <c r="CP177" s="114"/>
      <c r="CQ177" s="114"/>
      <c r="CR177" s="114"/>
      <c r="CS177" s="114"/>
      <c r="CT177" s="114"/>
      <c r="CU177" s="114"/>
      <c r="CV177" s="114"/>
      <c r="CW177" s="114"/>
      <c r="CX177" s="114"/>
      <c r="CY177" s="114"/>
      <c r="CZ177" s="114"/>
      <c r="DA177" s="114"/>
      <c r="DB177" s="114"/>
      <c r="DC177" s="114"/>
      <c r="DD177" s="114"/>
      <c r="DE177" s="114"/>
      <c r="DF177" s="114"/>
      <c r="DG177" s="114"/>
      <c r="DH177" s="114"/>
      <c r="DI177" s="114"/>
      <c r="DJ177" s="114"/>
      <c r="DK177" s="114"/>
      <c r="DL177" s="114"/>
      <c r="DM177" s="114"/>
      <c r="DN177" s="114"/>
      <c r="DO177" s="114"/>
      <c r="DP177" s="114"/>
      <c r="DQ177" s="114"/>
      <c r="DR177" s="114"/>
      <c r="DS177" s="114"/>
      <c r="DT177" s="114"/>
      <c r="DU177" s="114"/>
      <c r="DV177" s="114"/>
      <c r="DW177" s="114"/>
      <c r="DX177" s="114"/>
      <c r="DY177" s="114"/>
      <c r="DZ177" s="114"/>
      <c r="EA177" s="114"/>
      <c r="EB177" s="114"/>
      <c r="EC177" s="114"/>
      <c r="ED177" s="114"/>
      <c r="EE177" s="114"/>
      <c r="EF177" s="114"/>
      <c r="EG177" s="114"/>
      <c r="EH177" s="114"/>
      <c r="EI177" s="114"/>
      <c r="EJ177" s="114"/>
      <c r="EK177" s="114"/>
      <c r="EL177" s="114"/>
      <c r="EM177" s="114"/>
      <c r="EN177" s="114"/>
      <c r="EO177" s="114"/>
      <c r="EP177" s="114"/>
      <c r="EQ177" s="114"/>
      <c r="ER177" s="114"/>
      <c r="ES177" s="114"/>
      <c r="ET177" s="114"/>
      <c r="EU177" s="114"/>
      <c r="EV177" s="114"/>
      <c r="EW177" s="114"/>
      <c r="EX177" s="114"/>
      <c r="EY177" s="114"/>
      <c r="EZ177" s="114"/>
      <c r="FA177" s="114"/>
      <c r="FB177" s="114"/>
      <c r="FC177" s="114"/>
      <c r="FD177" s="114"/>
      <c r="FE177" s="114"/>
      <c r="FF177" s="114"/>
      <c r="FG177" s="114"/>
      <c r="FH177" s="114"/>
      <c r="FI177" s="114"/>
      <c r="FJ177" s="114"/>
      <c r="FK177" s="114"/>
      <c r="FL177" s="114"/>
      <c r="FM177" s="114"/>
      <c r="FN177" s="114"/>
      <c r="FO177" s="114"/>
      <c r="FP177" s="114"/>
      <c r="FQ177" s="114"/>
      <c r="FR177" s="114"/>
      <c r="FS177" s="114"/>
      <c r="FT177" s="114"/>
      <c r="FU177" s="114"/>
      <c r="FV177" s="114"/>
      <c r="FW177" s="114"/>
      <c r="FX177" s="114"/>
      <c r="FY177" s="114"/>
      <c r="FZ177" s="114"/>
      <c r="GA177" s="114"/>
      <c r="GB177" s="114"/>
      <c r="GC177" s="114"/>
      <c r="GD177" s="114"/>
      <c r="GE177" s="114"/>
      <c r="GF177" s="114"/>
      <c r="GG177" s="114"/>
      <c r="GH177" s="114"/>
      <c r="GI177" s="114"/>
      <c r="GJ177" s="114"/>
      <c r="GK177" s="114"/>
      <c r="GL177" s="114"/>
      <c r="GM177" s="114"/>
      <c r="GN177" s="114"/>
      <c r="GO177" s="114"/>
      <c r="GP177" s="114"/>
      <c r="GQ177" s="114"/>
      <c r="GR177" s="114"/>
      <c r="GS177" s="114"/>
      <c r="GT177" s="114"/>
      <c r="GU177" s="114"/>
      <c r="GV177" s="114"/>
      <c r="GW177" s="114"/>
      <c r="GX177" s="114"/>
      <c r="GY177" s="114"/>
      <c r="GZ177" s="114"/>
      <c r="HA177" s="114"/>
      <c r="HB177" s="114"/>
      <c r="HC177" s="114"/>
      <c r="HD177" s="114"/>
      <c r="HE177" s="114"/>
      <c r="HF177" s="114"/>
      <c r="HG177" s="114"/>
      <c r="HH177" s="114"/>
      <c r="HI177" s="114"/>
      <c r="HJ177" s="114"/>
      <c r="HK177" s="114"/>
      <c r="HL177" s="114"/>
      <c r="HM177" s="114"/>
      <c r="HN177" s="114"/>
      <c r="HO177" s="114"/>
      <c r="HP177" s="114"/>
      <c r="HQ177" s="114"/>
      <c r="HR177" s="114"/>
      <c r="HS177" s="114"/>
      <c r="HT177" s="114"/>
      <c r="HU177" s="114"/>
      <c r="HV177" s="114"/>
      <c r="HW177" s="114"/>
      <c r="HX177" s="114"/>
      <c r="HY177" s="114"/>
      <c r="HZ177" s="114"/>
      <c r="IA177" s="114"/>
      <c r="IB177" s="114"/>
      <c r="IC177" s="114"/>
      <c r="ID177" s="114"/>
      <c r="IE177" s="114"/>
      <c r="IF177" s="114"/>
      <c r="IG177" s="114"/>
      <c r="IH177" s="114"/>
      <c r="II177" s="114"/>
      <c r="IJ177" s="114"/>
      <c r="IK177" s="114"/>
      <c r="IL177" s="114"/>
      <c r="IM177" s="114"/>
      <c r="IN177" s="114"/>
    </row>
    <row r="178" spans="1:248" s="116" customFormat="1" ht="15.75" customHeight="1" x14ac:dyDescent="0.3">
      <c r="A178" s="114"/>
      <c r="B178" s="114"/>
      <c r="C178" s="114"/>
      <c r="D178" s="114"/>
      <c r="E178" s="114"/>
      <c r="F178" s="114"/>
      <c r="G178" s="115"/>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29"/>
      <c r="AH178" s="114"/>
      <c r="AI178" s="114"/>
      <c r="AJ178" s="114"/>
      <c r="AK178" s="114"/>
      <c r="AL178" s="114"/>
      <c r="AM178" s="114"/>
      <c r="AN178" s="114"/>
      <c r="AO178" s="114"/>
      <c r="AP178" s="114"/>
      <c r="AQ178" s="114"/>
      <c r="AR178" s="114"/>
      <c r="AS178" s="114"/>
      <c r="AT178" s="114"/>
      <c r="AU178" s="114"/>
      <c r="AV178" s="114"/>
      <c r="AW178" s="114"/>
      <c r="AX178" s="114"/>
      <c r="AY178" s="114"/>
      <c r="AZ178" s="114"/>
      <c r="BA178" s="114"/>
      <c r="BB178" s="114"/>
      <c r="BC178" s="114"/>
      <c r="BD178" s="114"/>
      <c r="BE178" s="114"/>
      <c r="BF178" s="114"/>
      <c r="BG178" s="114"/>
      <c r="BH178" s="114"/>
      <c r="BI178" s="114"/>
      <c r="BJ178" s="114"/>
      <c r="BK178" s="114"/>
      <c r="BL178" s="114"/>
      <c r="BM178" s="114"/>
      <c r="BN178" s="114"/>
      <c r="BO178" s="114"/>
      <c r="BP178" s="114"/>
      <c r="BQ178" s="114"/>
      <c r="BR178" s="114"/>
      <c r="BS178" s="114"/>
      <c r="BT178" s="114"/>
      <c r="BU178" s="114"/>
      <c r="BV178" s="114"/>
      <c r="BW178" s="114"/>
      <c r="BX178" s="114"/>
      <c r="BY178" s="114"/>
      <c r="BZ178" s="114"/>
      <c r="CA178" s="114"/>
      <c r="CB178" s="114"/>
      <c r="CC178" s="114"/>
      <c r="CD178" s="114"/>
      <c r="CE178" s="114"/>
      <c r="CF178" s="114"/>
      <c r="CG178" s="114"/>
      <c r="CH178" s="114"/>
      <c r="CI178" s="114"/>
      <c r="CJ178" s="114"/>
      <c r="CK178" s="114"/>
      <c r="CL178" s="114"/>
      <c r="CM178" s="114"/>
      <c r="CN178" s="114"/>
      <c r="CO178" s="114"/>
      <c r="CP178" s="114"/>
      <c r="CQ178" s="114"/>
      <c r="CR178" s="114"/>
      <c r="CS178" s="114"/>
      <c r="CT178" s="114"/>
      <c r="CU178" s="114"/>
      <c r="CV178" s="114"/>
      <c r="CW178" s="114"/>
      <c r="CX178" s="114"/>
      <c r="CY178" s="114"/>
      <c r="CZ178" s="114"/>
      <c r="DA178" s="114"/>
      <c r="DB178" s="114"/>
      <c r="DC178" s="114"/>
      <c r="DD178" s="114"/>
      <c r="DE178" s="114"/>
      <c r="DF178" s="114"/>
      <c r="DG178" s="114"/>
      <c r="DH178" s="114"/>
      <c r="DI178" s="114"/>
      <c r="DJ178" s="114"/>
      <c r="DK178" s="114"/>
      <c r="DL178" s="114"/>
      <c r="DM178" s="114"/>
      <c r="DN178" s="114"/>
      <c r="DO178" s="114"/>
      <c r="DP178" s="114"/>
      <c r="DQ178" s="114"/>
      <c r="DR178" s="114"/>
      <c r="DS178" s="114"/>
      <c r="DT178" s="114"/>
      <c r="DU178" s="114"/>
      <c r="DV178" s="114"/>
      <c r="DW178" s="114"/>
      <c r="DX178" s="114"/>
      <c r="DY178" s="114"/>
      <c r="DZ178" s="114"/>
      <c r="EA178" s="114"/>
      <c r="EB178" s="114"/>
      <c r="EC178" s="114"/>
      <c r="ED178" s="114"/>
      <c r="EE178" s="114"/>
      <c r="EF178" s="114"/>
      <c r="EG178" s="114"/>
      <c r="EH178" s="114"/>
      <c r="EI178" s="114"/>
      <c r="EJ178" s="114"/>
      <c r="EK178" s="114"/>
      <c r="EL178" s="114"/>
      <c r="EM178" s="114"/>
      <c r="EN178" s="114"/>
      <c r="EO178" s="114"/>
      <c r="EP178" s="114"/>
      <c r="EQ178" s="114"/>
      <c r="ER178" s="114"/>
      <c r="ES178" s="114"/>
      <c r="ET178" s="114"/>
      <c r="EU178" s="114"/>
      <c r="EV178" s="114"/>
      <c r="EW178" s="114"/>
      <c r="EX178" s="114"/>
      <c r="EY178" s="114"/>
      <c r="EZ178" s="114"/>
      <c r="FA178" s="114"/>
      <c r="FB178" s="114"/>
      <c r="FC178" s="114"/>
      <c r="FD178" s="114"/>
      <c r="FE178" s="114"/>
      <c r="FF178" s="114"/>
      <c r="FG178" s="114"/>
      <c r="FH178" s="114"/>
      <c r="FI178" s="114"/>
      <c r="FJ178" s="114"/>
      <c r="FK178" s="114"/>
      <c r="FL178" s="114"/>
      <c r="FM178" s="114"/>
      <c r="FN178" s="114"/>
      <c r="FO178" s="114"/>
      <c r="FP178" s="114"/>
      <c r="FQ178" s="114"/>
      <c r="FR178" s="114"/>
      <c r="FS178" s="114"/>
      <c r="FT178" s="114"/>
      <c r="FU178" s="114"/>
      <c r="FV178" s="114"/>
      <c r="FW178" s="114"/>
      <c r="FX178" s="114"/>
      <c r="FY178" s="114"/>
      <c r="FZ178" s="114"/>
      <c r="GA178" s="114"/>
      <c r="GB178" s="114"/>
      <c r="GC178" s="114"/>
      <c r="GD178" s="114"/>
      <c r="GE178" s="114"/>
      <c r="GF178" s="114"/>
      <c r="GG178" s="114"/>
      <c r="GH178" s="114"/>
      <c r="GI178" s="114"/>
      <c r="GJ178" s="114"/>
      <c r="GK178" s="114"/>
      <c r="GL178" s="114"/>
      <c r="GM178" s="114"/>
      <c r="GN178" s="114"/>
      <c r="GO178" s="114"/>
      <c r="GP178" s="114"/>
      <c r="GQ178" s="114"/>
      <c r="GR178" s="114"/>
      <c r="GS178" s="114"/>
      <c r="GT178" s="114"/>
      <c r="GU178" s="114"/>
      <c r="GV178" s="114"/>
      <c r="GW178" s="114"/>
      <c r="GX178" s="114"/>
      <c r="GY178" s="114"/>
      <c r="GZ178" s="114"/>
      <c r="HA178" s="114"/>
      <c r="HB178" s="114"/>
      <c r="HC178" s="114"/>
      <c r="HD178" s="114"/>
      <c r="HE178" s="114"/>
      <c r="HF178" s="114"/>
      <c r="HG178" s="114"/>
      <c r="HH178" s="114"/>
      <c r="HI178" s="114"/>
      <c r="HJ178" s="114"/>
      <c r="HK178" s="114"/>
      <c r="HL178" s="114"/>
      <c r="HM178" s="114"/>
      <c r="HN178" s="114"/>
      <c r="HO178" s="114"/>
      <c r="HP178" s="114"/>
      <c r="HQ178" s="114"/>
      <c r="HR178" s="114"/>
      <c r="HS178" s="114"/>
      <c r="HT178" s="114"/>
      <c r="HU178" s="114"/>
      <c r="HV178" s="114"/>
      <c r="HW178" s="114"/>
      <c r="HX178" s="114"/>
      <c r="HY178" s="114"/>
      <c r="HZ178" s="114"/>
      <c r="IA178" s="114"/>
      <c r="IB178" s="114"/>
      <c r="IC178" s="114"/>
      <c r="ID178" s="114"/>
      <c r="IE178" s="114"/>
      <c r="IF178" s="114"/>
      <c r="IG178" s="114"/>
      <c r="IH178" s="114"/>
      <c r="II178" s="114"/>
      <c r="IJ178" s="114"/>
      <c r="IK178" s="114"/>
      <c r="IL178" s="114"/>
      <c r="IM178" s="114"/>
      <c r="IN178" s="114"/>
    </row>
    <row r="179" spans="1:248" s="116" customFormat="1" ht="15.75" customHeight="1" x14ac:dyDescent="0.3">
      <c r="A179" s="114"/>
      <c r="B179" s="114"/>
      <c r="C179" s="114"/>
      <c r="D179" s="114"/>
      <c r="E179" s="114"/>
      <c r="F179" s="114"/>
      <c r="G179" s="115"/>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29"/>
      <c r="AH179" s="114"/>
      <c r="AI179" s="114"/>
      <c r="AJ179" s="114"/>
      <c r="AK179" s="114"/>
      <c r="AL179" s="114"/>
      <c r="AM179" s="114"/>
      <c r="AN179" s="114"/>
      <c r="AO179" s="114"/>
      <c r="AP179" s="114"/>
      <c r="AQ179" s="114"/>
      <c r="AR179" s="114"/>
      <c r="AS179" s="114"/>
      <c r="AT179" s="114"/>
      <c r="AU179" s="114"/>
      <c r="AV179" s="114"/>
      <c r="AW179" s="114"/>
      <c r="AX179" s="114"/>
      <c r="AY179" s="114"/>
      <c r="AZ179" s="114"/>
      <c r="BA179" s="114"/>
      <c r="BB179" s="114"/>
      <c r="BC179" s="114"/>
      <c r="BD179" s="114"/>
      <c r="BE179" s="114"/>
      <c r="BF179" s="114"/>
      <c r="BG179" s="114"/>
      <c r="BH179" s="114"/>
      <c r="BI179" s="114"/>
      <c r="BJ179" s="114"/>
      <c r="BK179" s="114"/>
      <c r="BL179" s="114"/>
      <c r="BM179" s="114"/>
      <c r="BN179" s="114"/>
      <c r="BO179" s="114"/>
      <c r="BP179" s="114"/>
      <c r="BQ179" s="114"/>
      <c r="BR179" s="114"/>
      <c r="BS179" s="114"/>
      <c r="BT179" s="114"/>
      <c r="BU179" s="114"/>
      <c r="BV179" s="114"/>
      <c r="BW179" s="114"/>
      <c r="BX179" s="114"/>
      <c r="BY179" s="114"/>
      <c r="BZ179" s="114"/>
      <c r="CA179" s="114"/>
      <c r="CB179" s="114"/>
      <c r="CC179" s="114"/>
      <c r="CD179" s="114"/>
      <c r="CE179" s="114"/>
      <c r="CF179" s="114"/>
      <c r="CG179" s="114"/>
      <c r="CH179" s="114"/>
      <c r="CI179" s="114"/>
      <c r="CJ179" s="114"/>
      <c r="CK179" s="114"/>
      <c r="CL179" s="114"/>
      <c r="CM179" s="114"/>
      <c r="CN179" s="114"/>
      <c r="CO179" s="114"/>
      <c r="CP179" s="114"/>
      <c r="CQ179" s="114"/>
      <c r="CR179" s="114"/>
      <c r="CS179" s="114"/>
      <c r="CT179" s="114"/>
      <c r="CU179" s="114"/>
      <c r="CV179" s="114"/>
      <c r="CW179" s="114"/>
      <c r="CX179" s="114"/>
      <c r="CY179" s="114"/>
      <c r="CZ179" s="114"/>
      <c r="DA179" s="114"/>
      <c r="DB179" s="114"/>
      <c r="DC179" s="114"/>
      <c r="DD179" s="114"/>
      <c r="DE179" s="114"/>
      <c r="DF179" s="114"/>
      <c r="DG179" s="114"/>
      <c r="DH179" s="114"/>
      <c r="DI179" s="114"/>
      <c r="DJ179" s="114"/>
      <c r="DK179" s="114"/>
      <c r="DL179" s="114"/>
      <c r="DM179" s="114"/>
      <c r="DN179" s="114"/>
      <c r="DO179" s="114"/>
      <c r="DP179" s="114"/>
      <c r="DQ179" s="114"/>
      <c r="DR179" s="114"/>
      <c r="DS179" s="114"/>
      <c r="DT179" s="114"/>
      <c r="DU179" s="114"/>
      <c r="DV179" s="114"/>
      <c r="DW179" s="114"/>
      <c r="DX179" s="114"/>
      <c r="DY179" s="114"/>
      <c r="DZ179" s="114"/>
      <c r="EA179" s="114"/>
      <c r="EB179" s="114"/>
      <c r="EC179" s="114"/>
      <c r="ED179" s="114"/>
      <c r="EE179" s="114"/>
      <c r="EF179" s="114"/>
      <c r="EG179" s="114"/>
      <c r="EH179" s="114"/>
      <c r="EI179" s="114"/>
      <c r="EJ179" s="114"/>
      <c r="EK179" s="114"/>
      <c r="EL179" s="114"/>
      <c r="EM179" s="114"/>
      <c r="EN179" s="114"/>
      <c r="EO179" s="114"/>
      <c r="EP179" s="114"/>
      <c r="EQ179" s="114"/>
      <c r="ER179" s="114"/>
      <c r="ES179" s="114"/>
      <c r="ET179" s="114"/>
      <c r="EU179" s="114"/>
      <c r="EV179" s="114"/>
      <c r="EW179" s="114"/>
      <c r="EX179" s="114"/>
      <c r="EY179" s="114"/>
      <c r="EZ179" s="114"/>
      <c r="FA179" s="114"/>
      <c r="FB179" s="114"/>
      <c r="FC179" s="114"/>
      <c r="FD179" s="114"/>
      <c r="FE179" s="114"/>
      <c r="FF179" s="114"/>
      <c r="FG179" s="114"/>
      <c r="FH179" s="114"/>
      <c r="FI179" s="114"/>
      <c r="FJ179" s="114"/>
      <c r="FK179" s="114"/>
      <c r="FL179" s="114"/>
      <c r="FM179" s="114"/>
      <c r="FN179" s="114"/>
      <c r="FO179" s="114"/>
      <c r="FP179" s="114"/>
      <c r="FQ179" s="114"/>
      <c r="FR179" s="114"/>
      <c r="FS179" s="114"/>
      <c r="FT179" s="114"/>
      <c r="FU179" s="114"/>
      <c r="FV179" s="114"/>
      <c r="FW179" s="114"/>
      <c r="FX179" s="114"/>
      <c r="FY179" s="114"/>
      <c r="FZ179" s="114"/>
      <c r="GA179" s="114"/>
      <c r="GB179" s="114"/>
      <c r="GC179" s="114"/>
      <c r="GD179" s="114"/>
      <c r="GE179" s="114"/>
      <c r="GF179" s="114"/>
      <c r="GG179" s="114"/>
      <c r="GH179" s="114"/>
      <c r="GI179" s="114"/>
      <c r="GJ179" s="114"/>
      <c r="GK179" s="114"/>
      <c r="GL179" s="114"/>
      <c r="GM179" s="114"/>
      <c r="GN179" s="114"/>
      <c r="GO179" s="114"/>
      <c r="GP179" s="114"/>
      <c r="GQ179" s="114"/>
      <c r="GR179" s="114"/>
      <c r="GS179" s="114"/>
      <c r="GT179" s="114"/>
      <c r="GU179" s="114"/>
      <c r="GV179" s="114"/>
      <c r="GW179" s="114"/>
      <c r="GX179" s="114"/>
      <c r="GY179" s="114"/>
      <c r="GZ179" s="114"/>
      <c r="HA179" s="114"/>
      <c r="HB179" s="114"/>
      <c r="HC179" s="114"/>
      <c r="HD179" s="114"/>
      <c r="HE179" s="114"/>
      <c r="HF179" s="114"/>
      <c r="HG179" s="114"/>
      <c r="HH179" s="114"/>
      <c r="HI179" s="114"/>
      <c r="HJ179" s="114"/>
      <c r="HK179" s="114"/>
      <c r="HL179" s="114"/>
      <c r="HM179" s="114"/>
      <c r="HN179" s="114"/>
      <c r="HO179" s="114"/>
      <c r="HP179" s="114"/>
      <c r="HQ179" s="114"/>
      <c r="HR179" s="114"/>
      <c r="HS179" s="114"/>
      <c r="HT179" s="114"/>
      <c r="HU179" s="114"/>
      <c r="HV179" s="114"/>
      <c r="HW179" s="114"/>
      <c r="HX179" s="114"/>
      <c r="HY179" s="114"/>
      <c r="HZ179" s="114"/>
      <c r="IA179" s="114"/>
      <c r="IB179" s="114"/>
      <c r="IC179" s="114"/>
      <c r="ID179" s="114"/>
      <c r="IE179" s="114"/>
      <c r="IF179" s="114"/>
      <c r="IG179" s="114"/>
      <c r="IH179" s="114"/>
      <c r="II179" s="114"/>
      <c r="IJ179" s="114"/>
      <c r="IK179" s="114"/>
      <c r="IL179" s="114"/>
      <c r="IM179" s="114"/>
      <c r="IN179" s="114"/>
    </row>
    <row r="180" spans="1:248" s="116" customFormat="1" ht="15.75" customHeight="1" x14ac:dyDescent="0.3">
      <c r="A180" s="114"/>
      <c r="B180" s="114"/>
      <c r="C180" s="114"/>
      <c r="D180" s="114"/>
      <c r="E180" s="114"/>
      <c r="F180" s="114"/>
      <c r="G180" s="115"/>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29"/>
      <c r="AH180" s="114"/>
      <c r="AI180" s="114"/>
      <c r="AJ180" s="114"/>
      <c r="AK180" s="114"/>
      <c r="AL180" s="114"/>
      <c r="AM180" s="114"/>
      <c r="AN180" s="114"/>
      <c r="AO180" s="114"/>
      <c r="AP180" s="114"/>
      <c r="AQ180" s="114"/>
      <c r="AR180" s="114"/>
      <c r="AS180" s="114"/>
      <c r="AT180" s="114"/>
      <c r="AU180" s="114"/>
      <c r="AV180" s="114"/>
      <c r="AW180" s="114"/>
      <c r="AX180" s="114"/>
      <c r="AY180" s="114"/>
      <c r="AZ180" s="114"/>
      <c r="BA180" s="114"/>
      <c r="BB180" s="114"/>
      <c r="BC180" s="114"/>
      <c r="BD180" s="114"/>
      <c r="BE180" s="114"/>
      <c r="BF180" s="114"/>
      <c r="BG180" s="114"/>
      <c r="BH180" s="114"/>
      <c r="BI180" s="114"/>
      <c r="BJ180" s="114"/>
      <c r="BK180" s="114"/>
      <c r="BL180" s="114"/>
      <c r="BM180" s="114"/>
      <c r="BN180" s="114"/>
      <c r="BO180" s="114"/>
      <c r="BP180" s="114"/>
      <c r="BQ180" s="114"/>
      <c r="BR180" s="114"/>
      <c r="BS180" s="114"/>
      <c r="BT180" s="114"/>
      <c r="BU180" s="114"/>
      <c r="BV180" s="114"/>
      <c r="BW180" s="114"/>
      <c r="BX180" s="114"/>
      <c r="BY180" s="114"/>
      <c r="BZ180" s="114"/>
      <c r="CA180" s="114"/>
      <c r="CB180" s="114"/>
      <c r="CC180" s="114"/>
      <c r="CD180" s="114"/>
      <c r="CE180" s="114"/>
      <c r="CF180" s="114"/>
      <c r="CG180" s="114"/>
      <c r="CH180" s="114"/>
      <c r="CI180" s="114"/>
      <c r="CJ180" s="114"/>
      <c r="CK180" s="114"/>
      <c r="CL180" s="114"/>
      <c r="CM180" s="114"/>
      <c r="CN180" s="114"/>
      <c r="CO180" s="114"/>
      <c r="CP180" s="114"/>
      <c r="CQ180" s="114"/>
      <c r="CR180" s="114"/>
      <c r="CS180" s="114"/>
      <c r="CT180" s="114"/>
      <c r="CU180" s="114"/>
      <c r="CV180" s="114"/>
      <c r="CW180" s="114"/>
      <c r="CX180" s="114"/>
      <c r="CY180" s="114"/>
      <c r="CZ180" s="114"/>
      <c r="DA180" s="114"/>
      <c r="DB180" s="114"/>
      <c r="DC180" s="114"/>
      <c r="DD180" s="114"/>
      <c r="DE180" s="114"/>
      <c r="DF180" s="114"/>
      <c r="DG180" s="114"/>
      <c r="DH180" s="114"/>
      <c r="DI180" s="114"/>
      <c r="DJ180" s="114"/>
      <c r="DK180" s="114"/>
      <c r="DL180" s="114"/>
      <c r="DM180" s="114"/>
      <c r="DN180" s="114"/>
      <c r="DO180" s="114"/>
      <c r="DP180" s="114"/>
      <c r="DQ180" s="114"/>
      <c r="DR180" s="114"/>
      <c r="DS180" s="114"/>
      <c r="DT180" s="114"/>
      <c r="DU180" s="114"/>
      <c r="DV180" s="114"/>
      <c r="DW180" s="114"/>
      <c r="DX180" s="114"/>
      <c r="DY180" s="114"/>
      <c r="DZ180" s="114"/>
      <c r="EA180" s="114"/>
      <c r="EB180" s="114"/>
      <c r="EC180" s="114"/>
      <c r="ED180" s="114"/>
      <c r="EE180" s="114"/>
      <c r="EF180" s="114"/>
      <c r="EG180" s="114"/>
      <c r="EH180" s="114"/>
      <c r="EI180" s="114"/>
      <c r="EJ180" s="114"/>
      <c r="EK180" s="114"/>
      <c r="EL180" s="114"/>
      <c r="EM180" s="114"/>
      <c r="EN180" s="114"/>
      <c r="EO180" s="114"/>
      <c r="EP180" s="114"/>
      <c r="EQ180" s="114"/>
      <c r="ER180" s="114"/>
      <c r="ES180" s="114"/>
      <c r="ET180" s="114"/>
      <c r="EU180" s="114"/>
      <c r="EV180" s="114"/>
      <c r="EW180" s="114"/>
      <c r="EX180" s="114"/>
      <c r="EY180" s="114"/>
      <c r="EZ180" s="114"/>
      <c r="FA180" s="114"/>
      <c r="FB180" s="114"/>
      <c r="FC180" s="114"/>
      <c r="FD180" s="114"/>
      <c r="FE180" s="114"/>
      <c r="FF180" s="114"/>
      <c r="FG180" s="114"/>
      <c r="FH180" s="114"/>
      <c r="FI180" s="114"/>
      <c r="FJ180" s="114"/>
      <c r="FK180" s="114"/>
      <c r="FL180" s="114"/>
      <c r="FM180" s="114"/>
      <c r="FN180" s="114"/>
      <c r="FO180" s="114"/>
      <c r="FP180" s="114"/>
      <c r="FQ180" s="114"/>
      <c r="FR180" s="114"/>
      <c r="FS180" s="114"/>
      <c r="FT180" s="114"/>
      <c r="FU180" s="114"/>
      <c r="FV180" s="114"/>
      <c r="FW180" s="114"/>
      <c r="FX180" s="114"/>
      <c r="FY180" s="114"/>
      <c r="FZ180" s="114"/>
      <c r="GA180" s="114"/>
      <c r="GB180" s="114"/>
      <c r="GC180" s="114"/>
      <c r="GD180" s="114"/>
      <c r="GE180" s="114"/>
      <c r="GF180" s="114"/>
      <c r="GG180" s="114"/>
      <c r="GH180" s="114"/>
      <c r="GI180" s="114"/>
      <c r="GJ180" s="114"/>
      <c r="GK180" s="114"/>
      <c r="GL180" s="114"/>
      <c r="GM180" s="114"/>
      <c r="GN180" s="114"/>
      <c r="GO180" s="114"/>
      <c r="GP180" s="114"/>
      <c r="GQ180" s="114"/>
      <c r="GR180" s="114"/>
      <c r="GS180" s="114"/>
      <c r="GT180" s="114"/>
      <c r="GU180" s="114"/>
      <c r="GV180" s="114"/>
      <c r="GW180" s="114"/>
      <c r="GX180" s="114"/>
      <c r="GY180" s="114"/>
      <c r="GZ180" s="114"/>
      <c r="HA180" s="114"/>
      <c r="HB180" s="114"/>
      <c r="HC180" s="114"/>
      <c r="HD180" s="114"/>
      <c r="HE180" s="114"/>
      <c r="HF180" s="114"/>
      <c r="HG180" s="114"/>
      <c r="HH180" s="114"/>
      <c r="HI180" s="114"/>
      <c r="HJ180" s="114"/>
      <c r="HK180" s="114"/>
      <c r="HL180" s="114"/>
      <c r="HM180" s="114"/>
      <c r="HN180" s="114"/>
      <c r="HO180" s="114"/>
      <c r="HP180" s="114"/>
      <c r="HQ180" s="114"/>
      <c r="HR180" s="114"/>
      <c r="HS180" s="114"/>
      <c r="HT180" s="114"/>
      <c r="HU180" s="114"/>
      <c r="HV180" s="114"/>
      <c r="HW180" s="114"/>
      <c r="HX180" s="114"/>
      <c r="HY180" s="114"/>
      <c r="HZ180" s="114"/>
      <c r="IA180" s="114"/>
      <c r="IB180" s="114"/>
      <c r="IC180" s="114"/>
      <c r="ID180" s="114"/>
      <c r="IE180" s="114"/>
      <c r="IF180" s="114"/>
      <c r="IG180" s="114"/>
      <c r="IH180" s="114"/>
      <c r="II180" s="114"/>
      <c r="IJ180" s="114"/>
      <c r="IK180" s="114"/>
      <c r="IL180" s="114"/>
      <c r="IM180" s="114"/>
      <c r="IN180" s="114"/>
    </row>
    <row r="181" spans="1:248" s="116" customFormat="1" ht="15.75" customHeight="1" x14ac:dyDescent="0.3">
      <c r="A181" s="114"/>
      <c r="B181" s="114"/>
      <c r="C181" s="114"/>
      <c r="D181" s="114"/>
      <c r="E181" s="114"/>
      <c r="F181" s="114"/>
      <c r="G181" s="115"/>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29"/>
      <c r="AH181" s="114"/>
      <c r="AI181" s="114"/>
      <c r="AJ181" s="114"/>
      <c r="AK181" s="114"/>
      <c r="AL181" s="114"/>
      <c r="AM181" s="114"/>
      <c r="AN181" s="114"/>
      <c r="AO181" s="114"/>
      <c r="AP181" s="114"/>
      <c r="AQ181" s="114"/>
      <c r="AR181" s="114"/>
      <c r="AS181" s="114"/>
      <c r="AT181" s="114"/>
      <c r="AU181" s="114"/>
      <c r="AV181" s="114"/>
      <c r="AW181" s="114"/>
      <c r="AX181" s="114"/>
      <c r="AY181" s="114"/>
      <c r="AZ181" s="114"/>
      <c r="BA181" s="114"/>
      <c r="BB181" s="114"/>
      <c r="BC181" s="114"/>
      <c r="BD181" s="114"/>
      <c r="BE181" s="114"/>
      <c r="BF181" s="114"/>
      <c r="BG181" s="114"/>
      <c r="BH181" s="114"/>
      <c r="BI181" s="114"/>
      <c r="BJ181" s="114"/>
      <c r="BK181" s="114"/>
      <c r="BL181" s="114"/>
      <c r="BM181" s="114"/>
      <c r="BN181" s="114"/>
      <c r="BO181" s="114"/>
      <c r="BP181" s="114"/>
      <c r="BQ181" s="114"/>
      <c r="BR181" s="114"/>
      <c r="BS181" s="114"/>
      <c r="BT181" s="114"/>
      <c r="BU181" s="114"/>
      <c r="BV181" s="114"/>
      <c r="BW181" s="114"/>
      <c r="BX181" s="114"/>
      <c r="BY181" s="114"/>
      <c r="BZ181" s="114"/>
      <c r="CA181" s="114"/>
      <c r="CB181" s="114"/>
      <c r="CC181" s="114"/>
      <c r="CD181" s="114"/>
      <c r="CE181" s="114"/>
      <c r="CF181" s="114"/>
      <c r="CG181" s="114"/>
      <c r="CH181" s="114"/>
      <c r="CI181" s="114"/>
      <c r="CJ181" s="114"/>
      <c r="CK181" s="114"/>
      <c r="CL181" s="114"/>
      <c r="CM181" s="114"/>
      <c r="CN181" s="114"/>
      <c r="CO181" s="114"/>
      <c r="CP181" s="114"/>
      <c r="CQ181" s="114"/>
      <c r="CR181" s="114"/>
      <c r="CS181" s="114"/>
      <c r="CT181" s="114"/>
      <c r="CU181" s="114"/>
      <c r="CV181" s="114"/>
      <c r="CW181" s="114"/>
      <c r="CX181" s="114"/>
      <c r="CY181" s="114"/>
      <c r="CZ181" s="114"/>
      <c r="DA181" s="114"/>
      <c r="DB181" s="114"/>
      <c r="DC181" s="114"/>
      <c r="DD181" s="114"/>
      <c r="DE181" s="114"/>
      <c r="DF181" s="114"/>
      <c r="DG181" s="114"/>
      <c r="DH181" s="114"/>
      <c r="DI181" s="114"/>
      <c r="DJ181" s="114"/>
      <c r="DK181" s="114"/>
      <c r="DL181" s="114"/>
      <c r="DM181" s="114"/>
      <c r="DN181" s="114"/>
      <c r="DO181" s="114"/>
      <c r="DP181" s="114"/>
      <c r="DQ181" s="114"/>
      <c r="DR181" s="114"/>
      <c r="DS181" s="114"/>
      <c r="DT181" s="114"/>
      <c r="DU181" s="114"/>
      <c r="DV181" s="114"/>
      <c r="DW181" s="114"/>
      <c r="DX181" s="114"/>
      <c r="DY181" s="114"/>
      <c r="DZ181" s="114"/>
      <c r="EA181" s="114"/>
      <c r="EB181" s="114"/>
      <c r="EC181" s="114"/>
      <c r="ED181" s="114"/>
      <c r="EE181" s="114"/>
      <c r="EF181" s="114"/>
      <c r="EG181" s="114"/>
      <c r="EH181" s="114"/>
      <c r="EI181" s="114"/>
      <c r="EJ181" s="114"/>
      <c r="EK181" s="114"/>
      <c r="EL181" s="114"/>
      <c r="EM181" s="114"/>
      <c r="EN181" s="114"/>
      <c r="EO181" s="114"/>
      <c r="EP181" s="114"/>
      <c r="EQ181" s="114"/>
      <c r="ER181" s="114"/>
      <c r="ES181" s="114"/>
      <c r="ET181" s="114"/>
      <c r="EU181" s="114"/>
      <c r="EV181" s="114"/>
      <c r="EW181" s="114"/>
      <c r="EX181" s="114"/>
      <c r="EY181" s="114"/>
      <c r="EZ181" s="114"/>
      <c r="FA181" s="114"/>
      <c r="FB181" s="114"/>
      <c r="FC181" s="114"/>
      <c r="FD181" s="114"/>
      <c r="FE181" s="114"/>
      <c r="FF181" s="114"/>
      <c r="FG181" s="114"/>
      <c r="FH181" s="114"/>
      <c r="FI181" s="114"/>
      <c r="FJ181" s="114"/>
      <c r="FK181" s="114"/>
      <c r="FL181" s="114"/>
      <c r="FM181" s="114"/>
      <c r="FN181" s="114"/>
      <c r="FO181" s="114"/>
      <c r="FP181" s="114"/>
      <c r="FQ181" s="114"/>
      <c r="FR181" s="114"/>
      <c r="FS181" s="114"/>
      <c r="FT181" s="114"/>
      <c r="FU181" s="114"/>
      <c r="FV181" s="114"/>
      <c r="FW181" s="114"/>
      <c r="FX181" s="114"/>
      <c r="FY181" s="114"/>
      <c r="FZ181" s="114"/>
      <c r="GA181" s="114"/>
      <c r="GB181" s="114"/>
      <c r="GC181" s="114"/>
      <c r="GD181" s="114"/>
      <c r="GE181" s="114"/>
      <c r="GF181" s="114"/>
      <c r="GG181" s="114"/>
      <c r="GH181" s="114"/>
      <c r="GI181" s="114"/>
      <c r="GJ181" s="114"/>
      <c r="GK181" s="114"/>
      <c r="GL181" s="114"/>
      <c r="GM181" s="114"/>
      <c r="GN181" s="114"/>
      <c r="GO181" s="114"/>
      <c r="GP181" s="114"/>
      <c r="GQ181" s="114"/>
      <c r="GR181" s="114"/>
      <c r="GS181" s="114"/>
      <c r="GT181" s="114"/>
      <c r="GU181" s="114"/>
      <c r="GV181" s="114"/>
      <c r="GW181" s="114"/>
      <c r="GX181" s="114"/>
      <c r="GY181" s="114"/>
      <c r="GZ181" s="114"/>
      <c r="HA181" s="114"/>
      <c r="HB181" s="114"/>
      <c r="HC181" s="114"/>
      <c r="HD181" s="114"/>
      <c r="HE181" s="114"/>
      <c r="HF181" s="114"/>
      <c r="HG181" s="114"/>
      <c r="HH181" s="114"/>
      <c r="HI181" s="114"/>
      <c r="HJ181" s="114"/>
      <c r="HK181" s="114"/>
      <c r="HL181" s="114"/>
      <c r="HM181" s="114"/>
      <c r="HN181" s="114"/>
      <c r="HO181" s="114"/>
      <c r="HP181" s="114"/>
      <c r="HQ181" s="114"/>
      <c r="HR181" s="114"/>
      <c r="HS181" s="114"/>
      <c r="HT181" s="114"/>
      <c r="HU181" s="114"/>
      <c r="HV181" s="114"/>
      <c r="HW181" s="114"/>
      <c r="HX181" s="114"/>
      <c r="HY181" s="114"/>
      <c r="HZ181" s="114"/>
      <c r="IA181" s="114"/>
      <c r="IB181" s="114"/>
      <c r="IC181" s="114"/>
      <c r="ID181" s="114"/>
      <c r="IE181" s="114"/>
      <c r="IF181" s="114"/>
      <c r="IG181" s="114"/>
      <c r="IH181" s="114"/>
      <c r="II181" s="114"/>
      <c r="IJ181" s="114"/>
      <c r="IK181" s="114"/>
      <c r="IL181" s="114"/>
      <c r="IM181" s="114"/>
      <c r="IN181" s="114"/>
    </row>
    <row r="182" spans="1:248" s="116" customFormat="1" ht="15.75" customHeight="1" x14ac:dyDescent="0.3">
      <c r="A182" s="114"/>
      <c r="B182" s="114"/>
      <c r="C182" s="114"/>
      <c r="D182" s="114"/>
      <c r="E182" s="114"/>
      <c r="F182" s="114"/>
      <c r="G182" s="115"/>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29"/>
      <c r="AH182" s="114"/>
      <c r="AI182" s="114"/>
      <c r="AJ182" s="114"/>
      <c r="AK182" s="114"/>
      <c r="AL182" s="114"/>
      <c r="AM182" s="114"/>
      <c r="AN182" s="114"/>
      <c r="AO182" s="114"/>
      <c r="AP182" s="114"/>
      <c r="AQ182" s="114"/>
      <c r="AR182" s="114"/>
      <c r="AS182" s="114"/>
      <c r="AT182" s="114"/>
      <c r="AU182" s="114"/>
      <c r="AV182" s="114"/>
      <c r="AW182" s="114"/>
      <c r="AX182" s="114"/>
      <c r="AY182" s="114"/>
      <c r="AZ182" s="114"/>
      <c r="BA182" s="114"/>
      <c r="BB182" s="114"/>
      <c r="BC182" s="114"/>
      <c r="BD182" s="114"/>
      <c r="BE182" s="114"/>
      <c r="BF182" s="114"/>
      <c r="BG182" s="114"/>
      <c r="BH182" s="114"/>
      <c r="BI182" s="114"/>
      <c r="BJ182" s="114"/>
      <c r="BK182" s="114"/>
      <c r="BL182" s="114"/>
      <c r="BM182" s="114"/>
      <c r="BN182" s="114"/>
      <c r="BO182" s="114"/>
      <c r="BP182" s="114"/>
      <c r="BQ182" s="114"/>
      <c r="BR182" s="114"/>
      <c r="BS182" s="114"/>
      <c r="BT182" s="114"/>
      <c r="BU182" s="114"/>
      <c r="BV182" s="114"/>
      <c r="BW182" s="114"/>
      <c r="BX182" s="114"/>
      <c r="BY182" s="114"/>
      <c r="BZ182" s="114"/>
      <c r="CA182" s="114"/>
      <c r="CB182" s="114"/>
      <c r="CC182" s="114"/>
      <c r="CD182" s="114"/>
      <c r="CE182" s="114"/>
      <c r="CF182" s="114"/>
      <c r="CG182" s="114"/>
      <c r="CH182" s="114"/>
      <c r="CI182" s="114"/>
      <c r="CJ182" s="114"/>
      <c r="CK182" s="114"/>
      <c r="CL182" s="114"/>
      <c r="CM182" s="114"/>
      <c r="CN182" s="114"/>
      <c r="CO182" s="114"/>
      <c r="CP182" s="114"/>
      <c r="CQ182" s="114"/>
      <c r="CR182" s="114"/>
      <c r="CS182" s="114"/>
      <c r="CT182" s="114"/>
      <c r="CU182" s="114"/>
      <c r="CV182" s="114"/>
      <c r="CW182" s="114"/>
      <c r="CX182" s="114"/>
      <c r="CY182" s="114"/>
      <c r="CZ182" s="114"/>
      <c r="DA182" s="114"/>
      <c r="DB182" s="114"/>
      <c r="DC182" s="114"/>
      <c r="DD182" s="114"/>
      <c r="DE182" s="114"/>
      <c r="DF182" s="114"/>
      <c r="DG182" s="114"/>
      <c r="DH182" s="114"/>
      <c r="DI182" s="114"/>
      <c r="DJ182" s="114"/>
      <c r="DK182" s="114"/>
      <c r="DL182" s="114"/>
      <c r="DM182" s="114"/>
      <c r="DN182" s="114"/>
      <c r="DO182" s="114"/>
      <c r="DP182" s="114"/>
      <c r="DQ182" s="114"/>
      <c r="DR182" s="114"/>
      <c r="DS182" s="114"/>
      <c r="DT182" s="114"/>
      <c r="DU182" s="114"/>
      <c r="DV182" s="114"/>
      <c r="DW182" s="114"/>
      <c r="DX182" s="114"/>
      <c r="DY182" s="114"/>
      <c r="DZ182" s="114"/>
      <c r="EA182" s="114"/>
      <c r="EB182" s="114"/>
      <c r="EC182" s="114"/>
      <c r="ED182" s="114"/>
      <c r="EE182" s="114"/>
      <c r="EF182" s="114"/>
      <c r="EG182" s="114"/>
      <c r="EH182" s="114"/>
      <c r="EI182" s="114"/>
      <c r="EJ182" s="114"/>
      <c r="EK182" s="114"/>
      <c r="EL182" s="114"/>
      <c r="EM182" s="114"/>
      <c r="EN182" s="114"/>
      <c r="EO182" s="114"/>
      <c r="EP182" s="114"/>
      <c r="EQ182" s="114"/>
      <c r="ER182" s="114"/>
      <c r="ES182" s="114"/>
      <c r="ET182" s="114"/>
      <c r="EU182" s="114"/>
      <c r="EV182" s="114"/>
      <c r="EW182" s="114"/>
      <c r="EX182" s="114"/>
      <c r="EY182" s="114"/>
      <c r="EZ182" s="114"/>
      <c r="FA182" s="114"/>
      <c r="FB182" s="114"/>
      <c r="FC182" s="114"/>
      <c r="FD182" s="114"/>
      <c r="FE182" s="114"/>
      <c r="FF182" s="114"/>
      <c r="FG182" s="114"/>
      <c r="FH182" s="114"/>
      <c r="FI182" s="114"/>
      <c r="FJ182" s="114"/>
      <c r="FK182" s="114"/>
      <c r="FL182" s="114"/>
      <c r="FM182" s="114"/>
      <c r="FN182" s="114"/>
      <c r="FO182" s="114"/>
      <c r="FP182" s="114"/>
      <c r="FQ182" s="114"/>
      <c r="FR182" s="114"/>
      <c r="FS182" s="114"/>
      <c r="FT182" s="114"/>
      <c r="FU182" s="114"/>
      <c r="FV182" s="114"/>
      <c r="FW182" s="114"/>
      <c r="FX182" s="114"/>
      <c r="FY182" s="114"/>
      <c r="FZ182" s="114"/>
      <c r="GA182" s="114"/>
      <c r="GB182" s="114"/>
      <c r="GC182" s="114"/>
      <c r="GD182" s="114"/>
      <c r="GE182" s="114"/>
      <c r="GF182" s="114"/>
      <c r="GG182" s="114"/>
      <c r="GH182" s="114"/>
      <c r="GI182" s="114"/>
      <c r="GJ182" s="114"/>
      <c r="GK182" s="114"/>
      <c r="GL182" s="114"/>
      <c r="GM182" s="114"/>
      <c r="GN182" s="114"/>
      <c r="GO182" s="114"/>
      <c r="GP182" s="114"/>
      <c r="GQ182" s="114"/>
      <c r="GR182" s="114"/>
      <c r="GS182" s="114"/>
      <c r="GT182" s="114"/>
      <c r="GU182" s="114"/>
      <c r="GV182" s="114"/>
      <c r="GW182" s="114"/>
      <c r="GX182" s="114"/>
      <c r="GY182" s="114"/>
      <c r="GZ182" s="114"/>
      <c r="HA182" s="114"/>
      <c r="HB182" s="114"/>
      <c r="HC182" s="114"/>
      <c r="HD182" s="114"/>
      <c r="HE182" s="114"/>
      <c r="HF182" s="114"/>
      <c r="HG182" s="114"/>
      <c r="HH182" s="114"/>
      <c r="HI182" s="114"/>
      <c r="HJ182" s="114"/>
      <c r="HK182" s="114"/>
      <c r="HL182" s="114"/>
      <c r="HM182" s="114"/>
      <c r="HN182" s="114"/>
      <c r="HO182" s="114"/>
      <c r="HP182" s="114"/>
      <c r="HQ182" s="114"/>
      <c r="HR182" s="114"/>
      <c r="HS182" s="114"/>
      <c r="HT182" s="114"/>
      <c r="HU182" s="114"/>
      <c r="HV182" s="114"/>
      <c r="HW182" s="114"/>
      <c r="HX182" s="114"/>
      <c r="HY182" s="114"/>
      <c r="HZ182" s="114"/>
      <c r="IA182" s="114"/>
      <c r="IB182" s="114"/>
      <c r="IC182" s="114"/>
      <c r="ID182" s="114"/>
      <c r="IE182" s="114"/>
      <c r="IF182" s="114"/>
      <c r="IG182" s="114"/>
      <c r="IH182" s="114"/>
      <c r="II182" s="114"/>
      <c r="IJ182" s="114"/>
      <c r="IK182" s="114"/>
      <c r="IL182" s="114"/>
      <c r="IM182" s="114"/>
      <c r="IN182" s="114"/>
    </row>
    <row r="183" spans="1:248" s="116" customFormat="1" ht="15.75" customHeight="1" x14ac:dyDescent="0.3">
      <c r="A183" s="114"/>
      <c r="B183" s="114"/>
      <c r="C183" s="114"/>
      <c r="D183" s="114"/>
      <c r="E183" s="114"/>
      <c r="F183" s="114"/>
      <c r="G183" s="115"/>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29"/>
      <c r="AH183" s="114"/>
      <c r="AI183" s="114"/>
      <c r="AJ183" s="114"/>
      <c r="AK183" s="114"/>
      <c r="AL183" s="114"/>
      <c r="AM183" s="114"/>
      <c r="AN183" s="114"/>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4"/>
      <c r="BJ183" s="114"/>
      <c r="BK183" s="114"/>
      <c r="BL183" s="114"/>
      <c r="BM183" s="114"/>
      <c r="BN183" s="114"/>
      <c r="BO183" s="114"/>
      <c r="BP183" s="114"/>
      <c r="BQ183" s="114"/>
      <c r="BR183" s="114"/>
      <c r="BS183" s="114"/>
      <c r="BT183" s="114"/>
      <c r="BU183" s="114"/>
      <c r="BV183" s="114"/>
      <c r="BW183" s="114"/>
      <c r="BX183" s="114"/>
      <c r="BY183" s="114"/>
      <c r="BZ183" s="114"/>
      <c r="CA183" s="114"/>
      <c r="CB183" s="114"/>
      <c r="CC183" s="114"/>
      <c r="CD183" s="114"/>
      <c r="CE183" s="114"/>
      <c r="CF183" s="114"/>
      <c r="CG183" s="114"/>
      <c r="CH183" s="114"/>
      <c r="CI183" s="114"/>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4"/>
      <c r="DF183" s="114"/>
      <c r="DG183" s="114"/>
      <c r="DH183" s="114"/>
      <c r="DI183" s="114"/>
      <c r="DJ183" s="114"/>
      <c r="DK183" s="114"/>
      <c r="DL183" s="114"/>
      <c r="DM183" s="114"/>
      <c r="DN183" s="114"/>
      <c r="DO183" s="114"/>
      <c r="DP183" s="114"/>
      <c r="DQ183" s="114"/>
      <c r="DR183" s="114"/>
      <c r="DS183" s="114"/>
      <c r="DT183" s="114"/>
      <c r="DU183" s="114"/>
      <c r="DV183" s="114"/>
      <c r="DW183" s="114"/>
      <c r="DX183" s="114"/>
      <c r="DY183" s="114"/>
      <c r="DZ183" s="114"/>
      <c r="EA183" s="114"/>
      <c r="EB183" s="114"/>
      <c r="EC183" s="114"/>
      <c r="ED183" s="114"/>
      <c r="EE183" s="114"/>
      <c r="EF183" s="114"/>
      <c r="EG183" s="114"/>
      <c r="EH183" s="114"/>
      <c r="EI183" s="114"/>
      <c r="EJ183" s="114"/>
      <c r="EK183" s="114"/>
      <c r="EL183" s="114"/>
      <c r="EM183" s="114"/>
      <c r="EN183" s="114"/>
      <c r="EO183" s="114"/>
      <c r="EP183" s="114"/>
      <c r="EQ183" s="114"/>
      <c r="ER183" s="114"/>
      <c r="ES183" s="114"/>
      <c r="ET183" s="114"/>
      <c r="EU183" s="114"/>
      <c r="EV183" s="114"/>
      <c r="EW183" s="114"/>
      <c r="EX183" s="114"/>
      <c r="EY183" s="114"/>
      <c r="EZ183" s="114"/>
      <c r="FA183" s="114"/>
      <c r="FB183" s="114"/>
      <c r="FC183" s="114"/>
      <c r="FD183" s="114"/>
      <c r="FE183" s="114"/>
      <c r="FF183" s="114"/>
      <c r="FG183" s="114"/>
      <c r="FH183" s="114"/>
      <c r="FI183" s="114"/>
      <c r="FJ183" s="114"/>
      <c r="FK183" s="114"/>
      <c r="FL183" s="114"/>
      <c r="FM183" s="114"/>
      <c r="FN183" s="114"/>
      <c r="FO183" s="114"/>
      <c r="FP183" s="114"/>
      <c r="FQ183" s="114"/>
      <c r="FR183" s="114"/>
      <c r="FS183" s="114"/>
      <c r="FT183" s="114"/>
      <c r="FU183" s="114"/>
      <c r="FV183" s="114"/>
      <c r="FW183" s="114"/>
      <c r="FX183" s="114"/>
      <c r="FY183" s="114"/>
      <c r="FZ183" s="114"/>
      <c r="GA183" s="114"/>
      <c r="GB183" s="114"/>
      <c r="GC183" s="114"/>
      <c r="GD183" s="114"/>
      <c r="GE183" s="114"/>
      <c r="GF183" s="114"/>
      <c r="GG183" s="114"/>
      <c r="GH183" s="114"/>
      <c r="GI183" s="114"/>
      <c r="GJ183" s="114"/>
      <c r="GK183" s="114"/>
      <c r="GL183" s="114"/>
      <c r="GM183" s="114"/>
      <c r="GN183" s="114"/>
      <c r="GO183" s="114"/>
      <c r="GP183" s="114"/>
      <c r="GQ183" s="114"/>
      <c r="GR183" s="114"/>
      <c r="GS183" s="114"/>
      <c r="GT183" s="114"/>
      <c r="GU183" s="114"/>
      <c r="GV183" s="114"/>
      <c r="GW183" s="114"/>
      <c r="GX183" s="114"/>
      <c r="GY183" s="114"/>
      <c r="GZ183" s="114"/>
      <c r="HA183" s="114"/>
      <c r="HB183" s="114"/>
      <c r="HC183" s="114"/>
      <c r="HD183" s="114"/>
      <c r="HE183" s="114"/>
      <c r="HF183" s="114"/>
      <c r="HG183" s="114"/>
      <c r="HH183" s="114"/>
      <c r="HI183" s="114"/>
      <c r="HJ183" s="114"/>
      <c r="HK183" s="114"/>
      <c r="HL183" s="114"/>
      <c r="HM183" s="114"/>
      <c r="HN183" s="114"/>
      <c r="HO183" s="114"/>
      <c r="HP183" s="114"/>
      <c r="HQ183" s="114"/>
      <c r="HR183" s="114"/>
      <c r="HS183" s="114"/>
      <c r="HT183" s="114"/>
      <c r="HU183" s="114"/>
      <c r="HV183" s="114"/>
      <c r="HW183" s="114"/>
      <c r="HX183" s="114"/>
      <c r="HY183" s="114"/>
      <c r="HZ183" s="114"/>
      <c r="IA183" s="114"/>
      <c r="IB183" s="114"/>
      <c r="IC183" s="114"/>
      <c r="ID183" s="114"/>
      <c r="IE183" s="114"/>
      <c r="IF183" s="114"/>
      <c r="IG183" s="114"/>
      <c r="IH183" s="114"/>
      <c r="II183" s="114"/>
      <c r="IJ183" s="114"/>
      <c r="IK183" s="114"/>
      <c r="IL183" s="114"/>
      <c r="IM183" s="114"/>
      <c r="IN183" s="114"/>
    </row>
    <row r="184" spans="1:248" s="116" customFormat="1" ht="15.75" customHeight="1" x14ac:dyDescent="0.3">
      <c r="A184" s="114"/>
      <c r="B184" s="114"/>
      <c r="C184" s="114"/>
      <c r="D184" s="114"/>
      <c r="E184" s="114"/>
      <c r="F184" s="114"/>
      <c r="G184" s="115"/>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29"/>
      <c r="AH184" s="114"/>
      <c r="AI184" s="114"/>
      <c r="AJ184" s="114"/>
      <c r="AK184" s="114"/>
      <c r="AL184" s="114"/>
      <c r="AM184" s="114"/>
      <c r="AN184" s="114"/>
      <c r="AO184" s="114"/>
      <c r="AP184" s="114"/>
      <c r="AQ184" s="114"/>
      <c r="AR184" s="114"/>
      <c r="AS184" s="114"/>
      <c r="AT184" s="114"/>
      <c r="AU184" s="114"/>
      <c r="AV184" s="114"/>
      <c r="AW184" s="114"/>
      <c r="AX184" s="114"/>
      <c r="AY184" s="114"/>
      <c r="AZ184" s="114"/>
      <c r="BA184" s="114"/>
      <c r="BB184" s="114"/>
      <c r="BC184" s="114"/>
      <c r="BD184" s="114"/>
      <c r="BE184" s="114"/>
      <c r="BF184" s="114"/>
      <c r="BG184" s="114"/>
      <c r="BH184" s="114"/>
      <c r="BI184" s="114"/>
      <c r="BJ184" s="114"/>
      <c r="BK184" s="114"/>
      <c r="BL184" s="114"/>
      <c r="BM184" s="114"/>
      <c r="BN184" s="114"/>
      <c r="BO184" s="114"/>
      <c r="BP184" s="114"/>
      <c r="BQ184" s="114"/>
      <c r="BR184" s="114"/>
      <c r="BS184" s="114"/>
      <c r="BT184" s="114"/>
      <c r="BU184" s="114"/>
      <c r="BV184" s="114"/>
      <c r="BW184" s="114"/>
      <c r="BX184" s="114"/>
      <c r="BY184" s="114"/>
      <c r="BZ184" s="114"/>
      <c r="CA184" s="114"/>
      <c r="CB184" s="114"/>
      <c r="CC184" s="114"/>
      <c r="CD184" s="114"/>
      <c r="CE184" s="114"/>
      <c r="CF184" s="114"/>
      <c r="CG184" s="114"/>
      <c r="CH184" s="114"/>
      <c r="CI184" s="114"/>
      <c r="CJ184" s="114"/>
      <c r="CK184" s="114"/>
      <c r="CL184" s="114"/>
      <c r="CM184" s="114"/>
      <c r="CN184" s="114"/>
      <c r="CO184" s="114"/>
      <c r="CP184" s="114"/>
      <c r="CQ184" s="114"/>
      <c r="CR184" s="114"/>
      <c r="CS184" s="114"/>
      <c r="CT184" s="114"/>
      <c r="CU184" s="114"/>
      <c r="CV184" s="114"/>
      <c r="CW184" s="114"/>
      <c r="CX184" s="114"/>
      <c r="CY184" s="114"/>
      <c r="CZ184" s="114"/>
      <c r="DA184" s="114"/>
      <c r="DB184" s="114"/>
      <c r="DC184" s="114"/>
      <c r="DD184" s="114"/>
      <c r="DE184" s="114"/>
      <c r="DF184" s="114"/>
      <c r="DG184" s="114"/>
      <c r="DH184" s="114"/>
      <c r="DI184" s="114"/>
      <c r="DJ184" s="114"/>
      <c r="DK184" s="114"/>
      <c r="DL184" s="114"/>
      <c r="DM184" s="114"/>
      <c r="DN184" s="114"/>
      <c r="DO184" s="114"/>
      <c r="DP184" s="114"/>
      <c r="DQ184" s="114"/>
      <c r="DR184" s="114"/>
      <c r="DS184" s="114"/>
      <c r="DT184" s="114"/>
      <c r="DU184" s="114"/>
      <c r="DV184" s="114"/>
      <c r="DW184" s="114"/>
      <c r="DX184" s="114"/>
      <c r="DY184" s="114"/>
      <c r="DZ184" s="114"/>
      <c r="EA184" s="114"/>
      <c r="EB184" s="114"/>
      <c r="EC184" s="114"/>
      <c r="ED184" s="114"/>
      <c r="EE184" s="114"/>
      <c r="EF184" s="114"/>
      <c r="EG184" s="114"/>
      <c r="EH184" s="114"/>
      <c r="EI184" s="114"/>
      <c r="EJ184" s="114"/>
      <c r="EK184" s="114"/>
      <c r="EL184" s="114"/>
      <c r="EM184" s="114"/>
      <c r="EN184" s="114"/>
      <c r="EO184" s="114"/>
      <c r="EP184" s="114"/>
      <c r="EQ184" s="114"/>
      <c r="ER184" s="114"/>
      <c r="ES184" s="114"/>
      <c r="ET184" s="114"/>
      <c r="EU184" s="114"/>
      <c r="EV184" s="114"/>
      <c r="EW184" s="114"/>
      <c r="EX184" s="114"/>
      <c r="EY184" s="114"/>
      <c r="EZ184" s="114"/>
      <c r="FA184" s="114"/>
      <c r="FB184" s="114"/>
      <c r="FC184" s="114"/>
      <c r="FD184" s="114"/>
      <c r="FE184" s="114"/>
      <c r="FF184" s="114"/>
      <c r="FG184" s="114"/>
      <c r="FH184" s="114"/>
      <c r="FI184" s="114"/>
      <c r="FJ184" s="114"/>
      <c r="FK184" s="114"/>
      <c r="FL184" s="114"/>
      <c r="FM184" s="114"/>
      <c r="FN184" s="114"/>
      <c r="FO184" s="114"/>
      <c r="FP184" s="114"/>
      <c r="FQ184" s="114"/>
      <c r="FR184" s="114"/>
      <c r="FS184" s="114"/>
      <c r="FT184" s="114"/>
      <c r="FU184" s="114"/>
      <c r="FV184" s="114"/>
      <c r="FW184" s="114"/>
      <c r="FX184" s="114"/>
      <c r="FY184" s="114"/>
      <c r="FZ184" s="114"/>
      <c r="GA184" s="114"/>
      <c r="GB184" s="114"/>
      <c r="GC184" s="114"/>
      <c r="GD184" s="114"/>
      <c r="GE184" s="114"/>
      <c r="GF184" s="114"/>
      <c r="GG184" s="114"/>
      <c r="GH184" s="114"/>
      <c r="GI184" s="114"/>
      <c r="GJ184" s="114"/>
      <c r="GK184" s="114"/>
      <c r="GL184" s="114"/>
      <c r="GM184" s="114"/>
      <c r="GN184" s="114"/>
      <c r="GO184" s="114"/>
      <c r="GP184" s="114"/>
      <c r="GQ184" s="114"/>
      <c r="GR184" s="114"/>
      <c r="GS184" s="114"/>
      <c r="GT184" s="114"/>
      <c r="GU184" s="114"/>
      <c r="GV184" s="114"/>
      <c r="GW184" s="114"/>
      <c r="GX184" s="114"/>
      <c r="GY184" s="114"/>
      <c r="GZ184" s="114"/>
      <c r="HA184" s="114"/>
      <c r="HB184" s="114"/>
      <c r="HC184" s="114"/>
      <c r="HD184" s="114"/>
      <c r="HE184" s="114"/>
      <c r="HF184" s="114"/>
      <c r="HG184" s="114"/>
      <c r="HH184" s="114"/>
      <c r="HI184" s="114"/>
      <c r="HJ184" s="114"/>
      <c r="HK184" s="114"/>
      <c r="HL184" s="114"/>
      <c r="HM184" s="114"/>
      <c r="HN184" s="114"/>
      <c r="HO184" s="114"/>
      <c r="HP184" s="114"/>
      <c r="HQ184" s="114"/>
      <c r="HR184" s="114"/>
      <c r="HS184" s="114"/>
      <c r="HT184" s="114"/>
      <c r="HU184" s="114"/>
      <c r="HV184" s="114"/>
      <c r="HW184" s="114"/>
      <c r="HX184" s="114"/>
      <c r="HY184" s="114"/>
      <c r="HZ184" s="114"/>
      <c r="IA184" s="114"/>
      <c r="IB184" s="114"/>
      <c r="IC184" s="114"/>
      <c r="ID184" s="114"/>
      <c r="IE184" s="114"/>
      <c r="IF184" s="114"/>
      <c r="IG184" s="114"/>
      <c r="IH184" s="114"/>
      <c r="II184" s="114"/>
      <c r="IJ184" s="114"/>
      <c r="IK184" s="114"/>
      <c r="IL184" s="114"/>
      <c r="IM184" s="114"/>
      <c r="IN184" s="114"/>
    </row>
    <row r="185" spans="1:248" s="116" customFormat="1" ht="15.75" customHeight="1" x14ac:dyDescent="0.3">
      <c r="A185" s="114"/>
      <c r="B185" s="114"/>
      <c r="C185" s="114"/>
      <c r="D185" s="114"/>
      <c r="E185" s="114"/>
      <c r="F185" s="114"/>
      <c r="G185" s="115"/>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29"/>
      <c r="AH185" s="114"/>
      <c r="AI185" s="114"/>
      <c r="AJ185" s="114"/>
      <c r="AK185" s="114"/>
      <c r="AL185" s="114"/>
      <c r="AM185" s="114"/>
      <c r="AN185" s="114"/>
      <c r="AO185" s="114"/>
      <c r="AP185" s="114"/>
      <c r="AQ185" s="114"/>
      <c r="AR185" s="114"/>
      <c r="AS185" s="114"/>
      <c r="AT185" s="114"/>
      <c r="AU185" s="114"/>
      <c r="AV185" s="114"/>
      <c r="AW185" s="114"/>
      <c r="AX185" s="114"/>
      <c r="AY185" s="114"/>
      <c r="AZ185" s="114"/>
      <c r="BA185" s="114"/>
      <c r="BB185" s="114"/>
      <c r="BC185" s="114"/>
      <c r="BD185" s="114"/>
      <c r="BE185" s="114"/>
      <c r="BF185" s="114"/>
      <c r="BG185" s="114"/>
      <c r="BH185" s="114"/>
      <c r="BI185" s="114"/>
      <c r="BJ185" s="114"/>
      <c r="BK185" s="114"/>
      <c r="BL185" s="114"/>
      <c r="BM185" s="114"/>
      <c r="BN185" s="114"/>
      <c r="BO185" s="114"/>
      <c r="BP185" s="114"/>
      <c r="BQ185" s="114"/>
      <c r="BR185" s="114"/>
      <c r="BS185" s="114"/>
      <c r="BT185" s="114"/>
      <c r="BU185" s="114"/>
      <c r="BV185" s="114"/>
      <c r="BW185" s="114"/>
      <c r="BX185" s="114"/>
      <c r="BY185" s="114"/>
      <c r="BZ185" s="114"/>
      <c r="CA185" s="114"/>
      <c r="CB185" s="114"/>
      <c r="CC185" s="114"/>
      <c r="CD185" s="114"/>
      <c r="CE185" s="114"/>
      <c r="CF185" s="114"/>
      <c r="CG185" s="114"/>
      <c r="CH185" s="114"/>
      <c r="CI185" s="114"/>
      <c r="CJ185" s="114"/>
      <c r="CK185" s="114"/>
      <c r="CL185" s="114"/>
      <c r="CM185" s="114"/>
      <c r="CN185" s="114"/>
      <c r="CO185" s="114"/>
      <c r="CP185" s="114"/>
      <c r="CQ185" s="114"/>
      <c r="CR185" s="114"/>
      <c r="CS185" s="114"/>
      <c r="CT185" s="114"/>
      <c r="CU185" s="114"/>
      <c r="CV185" s="114"/>
      <c r="CW185" s="114"/>
      <c r="CX185" s="114"/>
      <c r="CY185" s="114"/>
      <c r="CZ185" s="114"/>
      <c r="DA185" s="114"/>
      <c r="DB185" s="114"/>
      <c r="DC185" s="114"/>
      <c r="DD185" s="114"/>
      <c r="DE185" s="114"/>
      <c r="DF185" s="114"/>
      <c r="DG185" s="114"/>
      <c r="DH185" s="114"/>
      <c r="DI185" s="114"/>
      <c r="DJ185" s="114"/>
      <c r="DK185" s="114"/>
      <c r="DL185" s="114"/>
      <c r="DM185" s="114"/>
      <c r="DN185" s="114"/>
      <c r="DO185" s="114"/>
      <c r="DP185" s="114"/>
      <c r="DQ185" s="114"/>
      <c r="DR185" s="114"/>
      <c r="DS185" s="114"/>
      <c r="DT185" s="114"/>
      <c r="DU185" s="114"/>
      <c r="DV185" s="114"/>
      <c r="DW185" s="114"/>
      <c r="DX185" s="114"/>
      <c r="DY185" s="114"/>
      <c r="DZ185" s="114"/>
      <c r="EA185" s="114"/>
      <c r="EB185" s="114"/>
      <c r="EC185" s="114"/>
      <c r="ED185" s="114"/>
      <c r="EE185" s="114"/>
      <c r="EF185" s="114"/>
      <c r="EG185" s="114"/>
      <c r="EH185" s="114"/>
      <c r="EI185" s="114"/>
      <c r="EJ185" s="114"/>
      <c r="EK185" s="114"/>
      <c r="EL185" s="114"/>
      <c r="EM185" s="114"/>
      <c r="EN185" s="114"/>
      <c r="EO185" s="114"/>
      <c r="EP185" s="114"/>
      <c r="EQ185" s="114"/>
      <c r="ER185" s="114"/>
      <c r="ES185" s="114"/>
      <c r="ET185" s="114"/>
      <c r="EU185" s="114"/>
      <c r="EV185" s="114"/>
      <c r="EW185" s="114"/>
      <c r="EX185" s="114"/>
      <c r="EY185" s="114"/>
      <c r="EZ185" s="114"/>
      <c r="FA185" s="114"/>
      <c r="FB185" s="114"/>
      <c r="FC185" s="114"/>
      <c r="FD185" s="114"/>
      <c r="FE185" s="114"/>
      <c r="FF185" s="114"/>
      <c r="FG185" s="114"/>
      <c r="FH185" s="114"/>
      <c r="FI185" s="114"/>
      <c r="FJ185" s="114"/>
      <c r="FK185" s="114"/>
      <c r="FL185" s="114"/>
      <c r="FM185" s="114"/>
      <c r="FN185" s="114"/>
      <c r="FO185" s="114"/>
      <c r="FP185" s="114"/>
      <c r="FQ185" s="114"/>
      <c r="FR185" s="114"/>
      <c r="FS185" s="114"/>
      <c r="FT185" s="114"/>
      <c r="FU185" s="114"/>
      <c r="FV185" s="114"/>
      <c r="FW185" s="114"/>
      <c r="FX185" s="114"/>
      <c r="FY185" s="114"/>
      <c r="FZ185" s="114"/>
      <c r="GA185" s="114"/>
      <c r="GB185" s="114"/>
      <c r="GC185" s="114"/>
      <c r="GD185" s="114"/>
      <c r="GE185" s="114"/>
      <c r="GF185" s="114"/>
      <c r="GG185" s="114"/>
      <c r="GH185" s="114"/>
      <c r="GI185" s="114"/>
      <c r="GJ185" s="114"/>
      <c r="GK185" s="114"/>
      <c r="GL185" s="114"/>
      <c r="GM185" s="114"/>
      <c r="GN185" s="114"/>
      <c r="GO185" s="114"/>
      <c r="GP185" s="114"/>
      <c r="GQ185" s="114"/>
      <c r="GR185" s="114"/>
      <c r="GS185" s="114"/>
      <c r="GT185" s="114"/>
      <c r="GU185" s="114"/>
      <c r="GV185" s="114"/>
      <c r="GW185" s="114"/>
      <c r="GX185" s="114"/>
      <c r="GY185" s="114"/>
      <c r="GZ185" s="114"/>
      <c r="HA185" s="114"/>
      <c r="HB185" s="114"/>
      <c r="HC185" s="114"/>
      <c r="HD185" s="114"/>
      <c r="HE185" s="114"/>
      <c r="HF185" s="114"/>
      <c r="HG185" s="114"/>
      <c r="HH185" s="114"/>
      <c r="HI185" s="114"/>
      <c r="HJ185" s="114"/>
      <c r="HK185" s="114"/>
      <c r="HL185" s="114"/>
      <c r="HM185" s="114"/>
      <c r="HN185" s="114"/>
      <c r="HO185" s="114"/>
      <c r="HP185" s="114"/>
      <c r="HQ185" s="114"/>
      <c r="HR185" s="114"/>
      <c r="HS185" s="114"/>
      <c r="HT185" s="114"/>
      <c r="HU185" s="114"/>
      <c r="HV185" s="114"/>
      <c r="HW185" s="114"/>
      <c r="HX185" s="114"/>
      <c r="HY185" s="114"/>
      <c r="HZ185" s="114"/>
      <c r="IA185" s="114"/>
      <c r="IB185" s="114"/>
      <c r="IC185" s="114"/>
      <c r="ID185" s="114"/>
      <c r="IE185" s="114"/>
      <c r="IF185" s="114"/>
      <c r="IG185" s="114"/>
      <c r="IH185" s="114"/>
      <c r="II185" s="114"/>
      <c r="IJ185" s="114"/>
      <c r="IK185" s="114"/>
      <c r="IL185" s="114"/>
      <c r="IM185" s="114"/>
      <c r="IN185" s="114"/>
    </row>
    <row r="186" spans="1:248" s="116" customFormat="1" ht="15.75" customHeight="1" x14ac:dyDescent="0.3">
      <c r="A186" s="114"/>
      <c r="B186" s="114"/>
      <c r="C186" s="114"/>
      <c r="D186" s="114"/>
      <c r="E186" s="114"/>
      <c r="F186" s="114"/>
      <c r="G186" s="115"/>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29"/>
      <c r="AH186" s="114"/>
      <c r="AI186" s="114"/>
      <c r="AJ186" s="114"/>
      <c r="AK186" s="114"/>
      <c r="AL186" s="114"/>
      <c r="AM186" s="114"/>
      <c r="AN186" s="114"/>
      <c r="AO186" s="114"/>
      <c r="AP186" s="114"/>
      <c r="AQ186" s="114"/>
      <c r="AR186" s="114"/>
      <c r="AS186" s="114"/>
      <c r="AT186" s="114"/>
      <c r="AU186" s="114"/>
      <c r="AV186" s="114"/>
      <c r="AW186" s="114"/>
      <c r="AX186" s="114"/>
      <c r="AY186" s="114"/>
      <c r="AZ186" s="114"/>
      <c r="BA186" s="114"/>
      <c r="BB186" s="114"/>
      <c r="BC186" s="114"/>
      <c r="BD186" s="114"/>
      <c r="BE186" s="114"/>
      <c r="BF186" s="114"/>
      <c r="BG186" s="114"/>
      <c r="BH186" s="114"/>
      <c r="BI186" s="114"/>
      <c r="BJ186" s="114"/>
      <c r="BK186" s="114"/>
      <c r="BL186" s="114"/>
      <c r="BM186" s="114"/>
      <c r="BN186" s="114"/>
      <c r="BO186" s="114"/>
      <c r="BP186" s="114"/>
      <c r="BQ186" s="114"/>
      <c r="BR186" s="114"/>
      <c r="BS186" s="114"/>
      <c r="BT186" s="114"/>
      <c r="BU186" s="114"/>
      <c r="BV186" s="114"/>
      <c r="BW186" s="114"/>
      <c r="BX186" s="114"/>
      <c r="BY186" s="114"/>
      <c r="BZ186" s="114"/>
      <c r="CA186" s="114"/>
      <c r="CB186" s="114"/>
      <c r="CC186" s="114"/>
      <c r="CD186" s="114"/>
      <c r="CE186" s="114"/>
      <c r="CF186" s="114"/>
      <c r="CG186" s="114"/>
      <c r="CH186" s="114"/>
      <c r="CI186" s="114"/>
      <c r="CJ186" s="114"/>
      <c r="CK186" s="114"/>
      <c r="CL186" s="114"/>
      <c r="CM186" s="114"/>
      <c r="CN186" s="114"/>
      <c r="CO186" s="114"/>
      <c r="CP186" s="114"/>
      <c r="CQ186" s="114"/>
      <c r="CR186" s="114"/>
      <c r="CS186" s="114"/>
      <c r="CT186" s="114"/>
      <c r="CU186" s="114"/>
      <c r="CV186" s="114"/>
      <c r="CW186" s="114"/>
      <c r="CX186" s="114"/>
      <c r="CY186" s="114"/>
      <c r="CZ186" s="114"/>
      <c r="DA186" s="114"/>
      <c r="DB186" s="114"/>
      <c r="DC186" s="114"/>
      <c r="DD186" s="114"/>
      <c r="DE186" s="114"/>
      <c r="DF186" s="114"/>
      <c r="DG186" s="114"/>
      <c r="DH186" s="114"/>
      <c r="DI186" s="114"/>
      <c r="DJ186" s="114"/>
      <c r="DK186" s="114"/>
      <c r="DL186" s="114"/>
      <c r="DM186" s="114"/>
      <c r="DN186" s="114"/>
      <c r="DO186" s="114"/>
      <c r="DP186" s="114"/>
      <c r="DQ186" s="114"/>
      <c r="DR186" s="114"/>
      <c r="DS186" s="114"/>
      <c r="DT186" s="114"/>
      <c r="DU186" s="114"/>
      <c r="DV186" s="114"/>
      <c r="DW186" s="114"/>
      <c r="DX186" s="114"/>
      <c r="DY186" s="114"/>
      <c r="DZ186" s="114"/>
      <c r="EA186" s="114"/>
      <c r="EB186" s="114"/>
      <c r="EC186" s="114"/>
      <c r="ED186" s="114"/>
      <c r="EE186" s="114"/>
      <c r="EF186" s="114"/>
      <c r="EG186" s="114"/>
      <c r="EH186" s="114"/>
      <c r="EI186" s="114"/>
      <c r="EJ186" s="114"/>
      <c r="EK186" s="114"/>
      <c r="EL186" s="114"/>
      <c r="EM186" s="114"/>
      <c r="EN186" s="114"/>
      <c r="EO186" s="114"/>
      <c r="EP186" s="114"/>
      <c r="EQ186" s="114"/>
      <c r="ER186" s="114"/>
      <c r="ES186" s="114"/>
      <c r="ET186" s="114"/>
      <c r="EU186" s="114"/>
      <c r="EV186" s="114"/>
      <c r="EW186" s="114"/>
      <c r="EX186" s="114"/>
      <c r="EY186" s="114"/>
      <c r="EZ186" s="114"/>
      <c r="FA186" s="114"/>
      <c r="FB186" s="114"/>
      <c r="FC186" s="114"/>
      <c r="FD186" s="114"/>
      <c r="FE186" s="114"/>
      <c r="FF186" s="114"/>
      <c r="FG186" s="114"/>
      <c r="FH186" s="114"/>
      <c r="FI186" s="114"/>
      <c r="FJ186" s="114"/>
      <c r="FK186" s="114"/>
      <c r="FL186" s="114"/>
      <c r="FM186" s="114"/>
      <c r="FN186" s="114"/>
      <c r="FO186" s="114"/>
      <c r="FP186" s="114"/>
      <c r="FQ186" s="114"/>
      <c r="FR186" s="114"/>
      <c r="FS186" s="114"/>
      <c r="FT186" s="114"/>
      <c r="FU186" s="114"/>
      <c r="FV186" s="114"/>
      <c r="FW186" s="114"/>
      <c r="FX186" s="114"/>
      <c r="FY186" s="114"/>
      <c r="FZ186" s="114"/>
      <c r="GA186" s="114"/>
      <c r="GB186" s="114"/>
      <c r="GC186" s="114"/>
      <c r="GD186" s="114"/>
      <c r="GE186" s="114"/>
      <c r="GF186" s="114"/>
      <c r="GG186" s="114"/>
      <c r="GH186" s="114"/>
      <c r="GI186" s="114"/>
      <c r="GJ186" s="114"/>
      <c r="GK186" s="114"/>
      <c r="GL186" s="114"/>
      <c r="GM186" s="114"/>
      <c r="GN186" s="114"/>
      <c r="GO186" s="114"/>
      <c r="GP186" s="114"/>
      <c r="GQ186" s="114"/>
      <c r="GR186" s="114"/>
      <c r="GS186" s="114"/>
      <c r="GT186" s="114"/>
      <c r="GU186" s="114"/>
      <c r="GV186" s="114"/>
      <c r="GW186" s="114"/>
      <c r="GX186" s="114"/>
      <c r="GY186" s="114"/>
      <c r="GZ186" s="114"/>
      <c r="HA186" s="114"/>
      <c r="HB186" s="114"/>
      <c r="HC186" s="114"/>
      <c r="HD186" s="114"/>
      <c r="HE186" s="114"/>
      <c r="HF186" s="114"/>
      <c r="HG186" s="114"/>
      <c r="HH186" s="114"/>
      <c r="HI186" s="114"/>
      <c r="HJ186" s="114"/>
      <c r="HK186" s="114"/>
      <c r="HL186" s="114"/>
      <c r="HM186" s="114"/>
      <c r="HN186" s="114"/>
      <c r="HO186" s="114"/>
      <c r="HP186" s="114"/>
      <c r="HQ186" s="114"/>
      <c r="HR186" s="114"/>
      <c r="HS186" s="114"/>
      <c r="HT186" s="114"/>
      <c r="HU186" s="114"/>
      <c r="HV186" s="114"/>
      <c r="HW186" s="114"/>
      <c r="HX186" s="114"/>
      <c r="HY186" s="114"/>
      <c r="HZ186" s="114"/>
      <c r="IA186" s="114"/>
      <c r="IB186" s="114"/>
      <c r="IC186" s="114"/>
      <c r="ID186" s="114"/>
      <c r="IE186" s="114"/>
      <c r="IF186" s="114"/>
      <c r="IG186" s="114"/>
      <c r="IH186" s="114"/>
      <c r="II186" s="114"/>
      <c r="IJ186" s="114"/>
      <c r="IK186" s="114"/>
      <c r="IL186" s="114"/>
      <c r="IM186" s="114"/>
      <c r="IN186" s="114"/>
    </row>
    <row r="187" spans="1:248" s="116" customFormat="1" ht="15.75" customHeight="1" x14ac:dyDescent="0.3">
      <c r="A187" s="114"/>
      <c r="B187" s="114"/>
      <c r="C187" s="114"/>
      <c r="D187" s="114"/>
      <c r="E187" s="114"/>
      <c r="F187" s="114"/>
      <c r="G187" s="115"/>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29"/>
      <c r="AH187" s="114"/>
      <c r="AI187" s="114"/>
      <c r="AJ187" s="114"/>
      <c r="AK187" s="114"/>
      <c r="AL187" s="114"/>
      <c r="AM187" s="114"/>
      <c r="AN187" s="114"/>
      <c r="AO187" s="114"/>
      <c r="AP187" s="114"/>
      <c r="AQ187" s="114"/>
      <c r="AR187" s="114"/>
      <c r="AS187" s="114"/>
      <c r="AT187" s="114"/>
      <c r="AU187" s="114"/>
      <c r="AV187" s="114"/>
      <c r="AW187" s="114"/>
      <c r="AX187" s="114"/>
      <c r="AY187" s="114"/>
      <c r="AZ187" s="114"/>
      <c r="BA187" s="114"/>
      <c r="BB187" s="114"/>
      <c r="BC187" s="114"/>
      <c r="BD187" s="114"/>
      <c r="BE187" s="114"/>
      <c r="BF187" s="114"/>
      <c r="BG187" s="114"/>
      <c r="BH187" s="114"/>
      <c r="BI187" s="114"/>
      <c r="BJ187" s="114"/>
      <c r="BK187" s="114"/>
      <c r="BL187" s="114"/>
      <c r="BM187" s="114"/>
      <c r="BN187" s="114"/>
      <c r="BO187" s="114"/>
      <c r="BP187" s="114"/>
      <c r="BQ187" s="114"/>
      <c r="BR187" s="114"/>
      <c r="BS187" s="114"/>
      <c r="BT187" s="114"/>
      <c r="BU187" s="114"/>
      <c r="BV187" s="114"/>
      <c r="BW187" s="114"/>
      <c r="BX187" s="114"/>
      <c r="BY187" s="114"/>
      <c r="BZ187" s="114"/>
      <c r="CA187" s="114"/>
      <c r="CB187" s="114"/>
      <c r="CC187" s="114"/>
      <c r="CD187" s="114"/>
      <c r="CE187" s="114"/>
      <c r="CF187" s="114"/>
      <c r="CG187" s="114"/>
      <c r="CH187" s="114"/>
      <c r="CI187" s="114"/>
      <c r="CJ187" s="114"/>
      <c r="CK187" s="114"/>
      <c r="CL187" s="114"/>
      <c r="CM187" s="114"/>
      <c r="CN187" s="114"/>
      <c r="CO187" s="114"/>
      <c r="CP187" s="114"/>
      <c r="CQ187" s="114"/>
      <c r="CR187" s="114"/>
      <c r="CS187" s="114"/>
      <c r="CT187" s="114"/>
      <c r="CU187" s="114"/>
      <c r="CV187" s="114"/>
      <c r="CW187" s="114"/>
      <c r="CX187" s="114"/>
      <c r="CY187" s="114"/>
      <c r="CZ187" s="114"/>
      <c r="DA187" s="114"/>
      <c r="DB187" s="114"/>
      <c r="DC187" s="114"/>
      <c r="DD187" s="114"/>
      <c r="DE187" s="114"/>
      <c r="DF187" s="114"/>
      <c r="DG187" s="114"/>
      <c r="DH187" s="114"/>
      <c r="DI187" s="114"/>
      <c r="DJ187" s="114"/>
      <c r="DK187" s="114"/>
      <c r="DL187" s="114"/>
      <c r="DM187" s="114"/>
      <c r="DN187" s="114"/>
      <c r="DO187" s="114"/>
      <c r="DP187" s="114"/>
      <c r="DQ187" s="114"/>
      <c r="DR187" s="114"/>
      <c r="DS187" s="114"/>
      <c r="DT187" s="114"/>
      <c r="DU187" s="114"/>
      <c r="DV187" s="114"/>
      <c r="DW187" s="114"/>
      <c r="DX187" s="114"/>
      <c r="DY187" s="114"/>
      <c r="DZ187" s="114"/>
      <c r="EA187" s="114"/>
      <c r="EB187" s="114"/>
      <c r="EC187" s="114"/>
      <c r="ED187" s="114"/>
      <c r="EE187" s="114"/>
      <c r="EF187" s="114"/>
      <c r="EG187" s="114"/>
      <c r="EH187" s="114"/>
      <c r="EI187" s="114"/>
      <c r="EJ187" s="114"/>
      <c r="EK187" s="114"/>
      <c r="EL187" s="114"/>
      <c r="EM187" s="114"/>
      <c r="EN187" s="114"/>
      <c r="EO187" s="114"/>
      <c r="EP187" s="114"/>
      <c r="EQ187" s="114"/>
      <c r="ER187" s="114"/>
      <c r="ES187" s="114"/>
      <c r="ET187" s="114"/>
      <c r="EU187" s="114"/>
      <c r="EV187" s="114"/>
      <c r="EW187" s="114"/>
      <c r="EX187" s="114"/>
      <c r="EY187" s="114"/>
      <c r="EZ187" s="114"/>
      <c r="FA187" s="114"/>
      <c r="FB187" s="114"/>
      <c r="FC187" s="114"/>
      <c r="FD187" s="114"/>
      <c r="FE187" s="114"/>
      <c r="FF187" s="114"/>
      <c r="FG187" s="114"/>
      <c r="FH187" s="114"/>
      <c r="FI187" s="114"/>
      <c r="FJ187" s="114"/>
      <c r="FK187" s="114"/>
      <c r="FL187" s="114"/>
      <c r="FM187" s="114"/>
      <c r="FN187" s="114"/>
      <c r="FO187" s="114"/>
      <c r="FP187" s="114"/>
      <c r="FQ187" s="114"/>
      <c r="FR187" s="114"/>
      <c r="FS187" s="114"/>
      <c r="FT187" s="114"/>
      <c r="FU187" s="114"/>
      <c r="FV187" s="114"/>
      <c r="FW187" s="114"/>
      <c r="FX187" s="114"/>
      <c r="FY187" s="114"/>
      <c r="FZ187" s="114"/>
      <c r="GA187" s="114"/>
      <c r="GB187" s="114"/>
      <c r="GC187" s="114"/>
      <c r="GD187" s="114"/>
      <c r="GE187" s="114"/>
      <c r="GF187" s="114"/>
      <c r="GG187" s="114"/>
      <c r="GH187" s="114"/>
      <c r="GI187" s="114"/>
      <c r="GJ187" s="114"/>
      <c r="GK187" s="114"/>
      <c r="GL187" s="114"/>
      <c r="GM187" s="114"/>
      <c r="GN187" s="114"/>
      <c r="GO187" s="114"/>
      <c r="GP187" s="114"/>
      <c r="GQ187" s="114"/>
      <c r="GR187" s="114"/>
      <c r="GS187" s="114"/>
      <c r="GT187" s="114"/>
      <c r="GU187" s="114"/>
      <c r="GV187" s="114"/>
      <c r="GW187" s="114"/>
      <c r="GX187" s="114"/>
      <c r="GY187" s="114"/>
      <c r="GZ187" s="114"/>
      <c r="HA187" s="114"/>
      <c r="HB187" s="114"/>
      <c r="HC187" s="114"/>
      <c r="HD187" s="114"/>
      <c r="HE187" s="114"/>
      <c r="HF187" s="114"/>
      <c r="HG187" s="114"/>
      <c r="HH187" s="114"/>
      <c r="HI187" s="114"/>
      <c r="HJ187" s="114"/>
      <c r="HK187" s="114"/>
      <c r="HL187" s="114"/>
      <c r="HM187" s="114"/>
      <c r="HN187" s="114"/>
      <c r="HO187" s="114"/>
      <c r="HP187" s="114"/>
      <c r="HQ187" s="114"/>
      <c r="HR187" s="114"/>
      <c r="HS187" s="114"/>
      <c r="HT187" s="114"/>
      <c r="HU187" s="114"/>
      <c r="HV187" s="114"/>
      <c r="HW187" s="114"/>
      <c r="HX187" s="114"/>
      <c r="HY187" s="114"/>
      <c r="HZ187" s="114"/>
      <c r="IA187" s="114"/>
      <c r="IB187" s="114"/>
      <c r="IC187" s="114"/>
      <c r="ID187" s="114"/>
      <c r="IE187" s="114"/>
      <c r="IF187" s="114"/>
      <c r="IG187" s="114"/>
      <c r="IH187" s="114"/>
      <c r="II187" s="114"/>
      <c r="IJ187" s="114"/>
      <c r="IK187" s="114"/>
      <c r="IL187" s="114"/>
      <c r="IM187" s="114"/>
      <c r="IN187" s="114"/>
    </row>
    <row r="188" spans="1:248" s="116" customFormat="1" ht="15.75" customHeight="1" x14ac:dyDescent="0.3">
      <c r="A188" s="114"/>
      <c r="B188" s="114"/>
      <c r="C188" s="114"/>
      <c r="D188" s="114"/>
      <c r="E188" s="114"/>
      <c r="F188" s="114"/>
      <c r="G188" s="115"/>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29"/>
      <c r="AH188" s="114"/>
      <c r="AI188" s="114"/>
      <c r="AJ188" s="114"/>
      <c r="AK188" s="114"/>
      <c r="AL188" s="114"/>
      <c r="AM188" s="114"/>
      <c r="AN188" s="114"/>
      <c r="AO188" s="114"/>
      <c r="AP188" s="114"/>
      <c r="AQ188" s="114"/>
      <c r="AR188" s="114"/>
      <c r="AS188" s="114"/>
      <c r="AT188" s="114"/>
      <c r="AU188" s="114"/>
      <c r="AV188" s="114"/>
      <c r="AW188" s="114"/>
      <c r="AX188" s="114"/>
      <c r="AY188" s="114"/>
      <c r="AZ188" s="114"/>
      <c r="BA188" s="114"/>
      <c r="BB188" s="114"/>
      <c r="BC188" s="114"/>
      <c r="BD188" s="114"/>
      <c r="BE188" s="114"/>
      <c r="BF188" s="114"/>
      <c r="BG188" s="114"/>
      <c r="BH188" s="114"/>
      <c r="BI188" s="114"/>
      <c r="BJ188" s="114"/>
      <c r="BK188" s="114"/>
      <c r="BL188" s="114"/>
      <c r="BM188" s="114"/>
      <c r="BN188" s="114"/>
      <c r="BO188" s="114"/>
      <c r="BP188" s="114"/>
      <c r="BQ188" s="114"/>
      <c r="BR188" s="114"/>
      <c r="BS188" s="114"/>
      <c r="BT188" s="114"/>
      <c r="BU188" s="114"/>
      <c r="BV188" s="114"/>
      <c r="BW188" s="114"/>
      <c r="BX188" s="114"/>
      <c r="BY188" s="114"/>
      <c r="BZ188" s="114"/>
      <c r="CA188" s="114"/>
      <c r="CB188" s="114"/>
      <c r="CC188" s="114"/>
      <c r="CD188" s="114"/>
      <c r="CE188" s="114"/>
      <c r="CF188" s="114"/>
      <c r="CG188" s="114"/>
      <c r="CH188" s="114"/>
      <c r="CI188" s="114"/>
      <c r="CJ188" s="114"/>
      <c r="CK188" s="114"/>
      <c r="CL188" s="114"/>
      <c r="CM188" s="114"/>
      <c r="CN188" s="114"/>
      <c r="CO188" s="114"/>
      <c r="CP188" s="114"/>
      <c r="CQ188" s="114"/>
      <c r="CR188" s="114"/>
      <c r="CS188" s="114"/>
      <c r="CT188" s="114"/>
      <c r="CU188" s="114"/>
      <c r="CV188" s="114"/>
      <c r="CW188" s="114"/>
      <c r="CX188" s="114"/>
      <c r="CY188" s="114"/>
      <c r="CZ188" s="114"/>
      <c r="DA188" s="114"/>
      <c r="DB188" s="114"/>
      <c r="DC188" s="114"/>
      <c r="DD188" s="114"/>
      <c r="DE188" s="114"/>
      <c r="DF188" s="114"/>
      <c r="DG188" s="114"/>
      <c r="DH188" s="114"/>
      <c r="DI188" s="114"/>
      <c r="DJ188" s="114"/>
      <c r="DK188" s="114"/>
      <c r="DL188" s="114"/>
      <c r="DM188" s="114"/>
      <c r="DN188" s="114"/>
      <c r="DO188" s="114"/>
      <c r="DP188" s="114"/>
      <c r="DQ188" s="114"/>
      <c r="DR188" s="114"/>
      <c r="DS188" s="114"/>
      <c r="DT188" s="114"/>
      <c r="DU188" s="114"/>
      <c r="DV188" s="114"/>
      <c r="DW188" s="114"/>
      <c r="DX188" s="114"/>
      <c r="DY188" s="114"/>
      <c r="DZ188" s="114"/>
      <c r="EA188" s="114"/>
      <c r="EB188" s="114"/>
      <c r="EC188" s="114"/>
      <c r="ED188" s="114"/>
      <c r="EE188" s="114"/>
      <c r="EF188" s="114"/>
      <c r="EG188" s="114"/>
      <c r="EH188" s="114"/>
      <c r="EI188" s="114"/>
      <c r="EJ188" s="114"/>
      <c r="EK188" s="114"/>
      <c r="EL188" s="114"/>
      <c r="EM188" s="114"/>
      <c r="EN188" s="114"/>
      <c r="EO188" s="114"/>
      <c r="EP188" s="114"/>
      <c r="EQ188" s="114"/>
      <c r="ER188" s="114"/>
      <c r="ES188" s="114"/>
      <c r="ET188" s="114"/>
      <c r="EU188" s="114"/>
      <c r="EV188" s="114"/>
      <c r="EW188" s="114"/>
      <c r="EX188" s="114"/>
      <c r="EY188" s="114"/>
      <c r="EZ188" s="114"/>
      <c r="FA188" s="114"/>
      <c r="FB188" s="114"/>
      <c r="FC188" s="114"/>
      <c r="FD188" s="114"/>
      <c r="FE188" s="114"/>
      <c r="FF188" s="114"/>
      <c r="FG188" s="114"/>
      <c r="FH188" s="114"/>
      <c r="FI188" s="114"/>
      <c r="FJ188" s="114"/>
      <c r="FK188" s="114"/>
      <c r="FL188" s="114"/>
      <c r="FM188" s="114"/>
      <c r="FN188" s="114"/>
      <c r="FO188" s="114"/>
      <c r="FP188" s="114"/>
      <c r="FQ188" s="114"/>
      <c r="FR188" s="114"/>
      <c r="FS188" s="114"/>
      <c r="FT188" s="114"/>
      <c r="FU188" s="114"/>
      <c r="FV188" s="114"/>
      <c r="FW188" s="114"/>
      <c r="FX188" s="114"/>
      <c r="FY188" s="114"/>
      <c r="FZ188" s="114"/>
      <c r="GA188" s="114"/>
      <c r="GB188" s="114"/>
      <c r="GC188" s="114"/>
      <c r="GD188" s="114"/>
      <c r="GE188" s="114"/>
      <c r="GF188" s="114"/>
      <c r="GG188" s="114"/>
      <c r="GH188" s="114"/>
      <c r="GI188" s="114"/>
      <c r="GJ188" s="114"/>
      <c r="GK188" s="114"/>
      <c r="GL188" s="114"/>
      <c r="GM188" s="114"/>
      <c r="GN188" s="114"/>
      <c r="GO188" s="114"/>
      <c r="GP188" s="114"/>
      <c r="GQ188" s="114"/>
      <c r="GR188" s="114"/>
      <c r="GS188" s="114"/>
      <c r="GT188" s="114"/>
      <c r="GU188" s="114"/>
      <c r="GV188" s="114"/>
      <c r="GW188" s="114"/>
      <c r="GX188" s="114"/>
      <c r="GY188" s="114"/>
      <c r="GZ188" s="114"/>
      <c r="HA188" s="114"/>
      <c r="HB188" s="114"/>
      <c r="HC188" s="114"/>
      <c r="HD188" s="114"/>
      <c r="HE188" s="114"/>
      <c r="HF188" s="114"/>
      <c r="HG188" s="114"/>
      <c r="HH188" s="114"/>
      <c r="HI188" s="114"/>
      <c r="HJ188" s="114"/>
      <c r="HK188" s="114"/>
      <c r="HL188" s="114"/>
      <c r="HM188" s="114"/>
      <c r="HN188" s="114"/>
      <c r="HO188" s="114"/>
      <c r="HP188" s="114"/>
      <c r="HQ188" s="114"/>
      <c r="HR188" s="114"/>
      <c r="HS188" s="114"/>
      <c r="HT188" s="114"/>
      <c r="HU188" s="114"/>
      <c r="HV188" s="114"/>
      <c r="HW188" s="114"/>
      <c r="HX188" s="114"/>
      <c r="HY188" s="114"/>
      <c r="HZ188" s="114"/>
      <c r="IA188" s="114"/>
      <c r="IB188" s="114"/>
      <c r="IC188" s="114"/>
      <c r="ID188" s="114"/>
      <c r="IE188" s="114"/>
      <c r="IF188" s="114"/>
      <c r="IG188" s="114"/>
      <c r="IH188" s="114"/>
      <c r="II188" s="114"/>
      <c r="IJ188" s="114"/>
      <c r="IK188" s="114"/>
      <c r="IL188" s="114"/>
      <c r="IM188" s="114"/>
      <c r="IN188" s="114"/>
    </row>
    <row r="189" spans="1:248" s="116" customFormat="1" ht="15.75" customHeight="1" x14ac:dyDescent="0.3">
      <c r="A189" s="114"/>
      <c r="B189" s="114"/>
      <c r="C189" s="114"/>
      <c r="D189" s="114"/>
      <c r="E189" s="114"/>
      <c r="F189" s="114"/>
      <c r="G189" s="115"/>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29"/>
      <c r="AH189" s="114"/>
      <c r="AI189" s="114"/>
      <c r="AJ189" s="114"/>
      <c r="AK189" s="114"/>
      <c r="AL189" s="114"/>
      <c r="AM189" s="114"/>
      <c r="AN189" s="114"/>
      <c r="AO189" s="114"/>
      <c r="AP189" s="114"/>
      <c r="AQ189" s="114"/>
      <c r="AR189" s="114"/>
      <c r="AS189" s="114"/>
      <c r="AT189" s="114"/>
      <c r="AU189" s="114"/>
      <c r="AV189" s="114"/>
      <c r="AW189" s="114"/>
      <c r="AX189" s="114"/>
      <c r="AY189" s="114"/>
      <c r="AZ189" s="114"/>
      <c r="BA189" s="114"/>
      <c r="BB189" s="114"/>
      <c r="BC189" s="114"/>
      <c r="BD189" s="114"/>
      <c r="BE189" s="114"/>
      <c r="BF189" s="114"/>
      <c r="BG189" s="114"/>
      <c r="BH189" s="114"/>
      <c r="BI189" s="114"/>
      <c r="BJ189" s="114"/>
      <c r="BK189" s="114"/>
      <c r="BL189" s="114"/>
      <c r="BM189" s="114"/>
      <c r="BN189" s="114"/>
      <c r="BO189" s="114"/>
      <c r="BP189" s="114"/>
      <c r="BQ189" s="114"/>
      <c r="BR189" s="114"/>
      <c r="BS189" s="114"/>
      <c r="BT189" s="114"/>
      <c r="BU189" s="114"/>
      <c r="BV189" s="114"/>
      <c r="BW189" s="114"/>
      <c r="BX189" s="114"/>
      <c r="BY189" s="114"/>
      <c r="BZ189" s="114"/>
      <c r="CA189" s="114"/>
      <c r="CB189" s="114"/>
      <c r="CC189" s="114"/>
      <c r="CD189" s="114"/>
      <c r="CE189" s="114"/>
      <c r="CF189" s="114"/>
      <c r="CG189" s="114"/>
      <c r="CH189" s="114"/>
      <c r="CI189" s="114"/>
      <c r="CJ189" s="114"/>
      <c r="CK189" s="114"/>
      <c r="CL189" s="114"/>
      <c r="CM189" s="114"/>
      <c r="CN189" s="114"/>
      <c r="CO189" s="114"/>
      <c r="CP189" s="114"/>
      <c r="CQ189" s="114"/>
      <c r="CR189" s="114"/>
      <c r="CS189" s="114"/>
      <c r="CT189" s="114"/>
      <c r="CU189" s="114"/>
      <c r="CV189" s="114"/>
      <c r="CW189" s="114"/>
      <c r="CX189" s="114"/>
      <c r="CY189" s="114"/>
      <c r="CZ189" s="114"/>
      <c r="DA189" s="114"/>
      <c r="DB189" s="114"/>
      <c r="DC189" s="114"/>
      <c r="DD189" s="114"/>
      <c r="DE189" s="114"/>
      <c r="DF189" s="114"/>
      <c r="DG189" s="114"/>
      <c r="DH189" s="114"/>
      <c r="DI189" s="114"/>
      <c r="DJ189" s="114"/>
      <c r="DK189" s="114"/>
      <c r="DL189" s="114"/>
      <c r="DM189" s="114"/>
      <c r="DN189" s="114"/>
      <c r="DO189" s="114"/>
      <c r="DP189" s="114"/>
      <c r="DQ189" s="114"/>
      <c r="DR189" s="114"/>
      <c r="DS189" s="114"/>
      <c r="DT189" s="114"/>
      <c r="DU189" s="114"/>
      <c r="DV189" s="114"/>
      <c r="DW189" s="114"/>
      <c r="DX189" s="114"/>
      <c r="DY189" s="114"/>
      <c r="DZ189" s="114"/>
      <c r="EA189" s="114"/>
      <c r="EB189" s="114"/>
      <c r="EC189" s="114"/>
      <c r="ED189" s="114"/>
      <c r="EE189" s="114"/>
      <c r="EF189" s="114"/>
      <c r="EG189" s="114"/>
      <c r="EH189" s="114"/>
      <c r="EI189" s="114"/>
      <c r="EJ189" s="114"/>
      <c r="EK189" s="114"/>
      <c r="EL189" s="114"/>
      <c r="EM189" s="114"/>
      <c r="EN189" s="114"/>
      <c r="EO189" s="114"/>
      <c r="EP189" s="114"/>
      <c r="EQ189" s="114"/>
      <c r="ER189" s="114"/>
      <c r="ES189" s="114"/>
      <c r="ET189" s="114"/>
      <c r="EU189" s="114"/>
      <c r="EV189" s="114"/>
      <c r="EW189" s="114"/>
      <c r="EX189" s="114"/>
      <c r="EY189" s="114"/>
      <c r="EZ189" s="114"/>
      <c r="FA189" s="114"/>
      <c r="FB189" s="114"/>
      <c r="FC189" s="114"/>
      <c r="FD189" s="114"/>
      <c r="FE189" s="114"/>
      <c r="FF189" s="114"/>
      <c r="FG189" s="114"/>
      <c r="FH189" s="114"/>
      <c r="FI189" s="114"/>
      <c r="FJ189" s="114"/>
      <c r="FK189" s="114"/>
      <c r="FL189" s="114"/>
      <c r="FM189" s="114"/>
      <c r="FN189" s="114"/>
      <c r="FO189" s="114"/>
      <c r="FP189" s="114"/>
      <c r="FQ189" s="114"/>
      <c r="FR189" s="114"/>
      <c r="FS189" s="114"/>
      <c r="FT189" s="114"/>
      <c r="FU189" s="114"/>
      <c r="FV189" s="114"/>
      <c r="FW189" s="114"/>
      <c r="FX189" s="114"/>
      <c r="FY189" s="114"/>
      <c r="FZ189" s="114"/>
      <c r="GA189" s="114"/>
      <c r="GB189" s="114"/>
      <c r="GC189" s="114"/>
      <c r="GD189" s="114"/>
      <c r="GE189" s="114"/>
      <c r="GF189" s="114"/>
      <c r="GG189" s="114"/>
      <c r="GH189" s="114"/>
      <c r="GI189" s="114"/>
      <c r="GJ189" s="114"/>
      <c r="GK189" s="114"/>
      <c r="GL189" s="114"/>
      <c r="GM189" s="114"/>
      <c r="GN189" s="114"/>
      <c r="GO189" s="114"/>
      <c r="GP189" s="114"/>
      <c r="GQ189" s="114"/>
      <c r="GR189" s="114"/>
      <c r="GS189" s="114"/>
      <c r="GT189" s="114"/>
      <c r="GU189" s="114"/>
      <c r="GV189" s="114"/>
      <c r="GW189" s="114"/>
      <c r="GX189" s="114"/>
      <c r="GY189" s="114"/>
      <c r="GZ189" s="114"/>
      <c r="HA189" s="114"/>
      <c r="HB189" s="114"/>
      <c r="HC189" s="114"/>
      <c r="HD189" s="114"/>
      <c r="HE189" s="114"/>
      <c r="HF189" s="114"/>
      <c r="HG189" s="114"/>
      <c r="HH189" s="114"/>
      <c r="HI189" s="114"/>
      <c r="HJ189" s="114"/>
      <c r="HK189" s="114"/>
      <c r="HL189" s="114"/>
      <c r="HM189" s="114"/>
      <c r="HN189" s="114"/>
      <c r="HO189" s="114"/>
      <c r="HP189" s="114"/>
      <c r="HQ189" s="114"/>
      <c r="HR189" s="114"/>
      <c r="HS189" s="114"/>
      <c r="HT189" s="114"/>
      <c r="HU189" s="114"/>
      <c r="HV189" s="114"/>
      <c r="HW189" s="114"/>
      <c r="HX189" s="114"/>
      <c r="HY189" s="114"/>
      <c r="HZ189" s="114"/>
      <c r="IA189" s="114"/>
      <c r="IB189" s="114"/>
      <c r="IC189" s="114"/>
      <c r="ID189" s="114"/>
      <c r="IE189" s="114"/>
      <c r="IF189" s="114"/>
      <c r="IG189" s="114"/>
      <c r="IH189" s="114"/>
      <c r="II189" s="114"/>
      <c r="IJ189" s="114"/>
      <c r="IK189" s="114"/>
      <c r="IL189" s="114"/>
      <c r="IM189" s="114"/>
      <c r="IN189" s="114"/>
    </row>
  </sheetData>
  <mergeCells count="29">
    <mergeCell ref="AD6:AE6"/>
    <mergeCell ref="AD7:AD8"/>
    <mergeCell ref="AE7:AE8"/>
    <mergeCell ref="AG78:AG81"/>
    <mergeCell ref="AG65:AG69"/>
    <mergeCell ref="AG145:AG148"/>
    <mergeCell ref="AC7:AC8"/>
    <mergeCell ref="K7:K8"/>
    <mergeCell ref="A2:B2"/>
    <mergeCell ref="A3:B3"/>
    <mergeCell ref="A4:B4"/>
    <mergeCell ref="A5:B5"/>
    <mergeCell ref="F6:I6"/>
    <mergeCell ref="G7:G8"/>
    <mergeCell ref="H7:H8"/>
    <mergeCell ref="I7:I8"/>
    <mergeCell ref="J7:J8"/>
    <mergeCell ref="J6:AB6"/>
    <mergeCell ref="Q7:AB7"/>
    <mergeCell ref="L7:L8"/>
    <mergeCell ref="M7:M8"/>
    <mergeCell ref="N7:N8"/>
    <mergeCell ref="O7:O8"/>
    <mergeCell ref="P7:P8"/>
    <mergeCell ref="A7:B8"/>
    <mergeCell ref="C7:C8"/>
    <mergeCell ref="D7:D8"/>
    <mergeCell ref="E7:E8"/>
    <mergeCell ref="F7:F8"/>
  </mergeCells>
  <phoneticPr fontId="16" type="noConversion"/>
  <pageMargins left="0.70866141732283472" right="0.70866141732283472" top="0.74803149606299213" bottom="0.74803149606299213" header="0.31496062992125984" footer="0.31496062992125984"/>
  <pageSetup scale="58" orientation="landscape" r:id="rId1"/>
  <headerFooter>
    <oddFooter>&amp;C&amp;"Helvetica,Regular"&amp;12&amp;K000000&amp;P</oddFooter>
  </headerFooter>
  <rowBreaks count="1" manualBreakCount="1">
    <brk id="59" max="2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14BA4-A4D3-4F27-B96B-ED4DC3D511CC}">
  <dimension ref="B1:H175"/>
  <sheetViews>
    <sheetView topLeftCell="A164" workbookViewId="0">
      <selection activeCell="F151" sqref="F151:G158"/>
    </sheetView>
  </sheetViews>
  <sheetFormatPr baseColWidth="10" defaultRowHeight="18.5" x14ac:dyDescent="0.45"/>
  <cols>
    <col min="1" max="1" width="3" customWidth="1"/>
    <col min="2" max="2" width="9.81640625" customWidth="1"/>
    <col min="3" max="3" width="8" customWidth="1"/>
    <col min="4" max="4" width="12.453125" customWidth="1"/>
    <col min="5" max="5" width="68" bestFit="1" customWidth="1"/>
    <col min="6" max="6" width="22.26953125" style="131" customWidth="1"/>
    <col min="7" max="7" width="22.7265625" style="132" customWidth="1"/>
    <col min="8" max="8" width="3.26953125" customWidth="1"/>
    <col min="256" max="256" width="6.81640625" customWidth="1"/>
    <col min="257" max="257" width="8" customWidth="1"/>
    <col min="258" max="258" width="9.81640625" customWidth="1"/>
    <col min="259" max="259" width="55.453125" customWidth="1"/>
    <col min="260" max="260" width="0" hidden="1" customWidth="1"/>
    <col min="261" max="261" width="19" customWidth="1"/>
    <col min="512" max="512" width="6.81640625" customWidth="1"/>
    <col min="513" max="513" width="8" customWidth="1"/>
    <col min="514" max="514" width="9.81640625" customWidth="1"/>
    <col min="515" max="515" width="55.453125" customWidth="1"/>
    <col min="516" max="516" width="0" hidden="1" customWidth="1"/>
    <col min="517" max="517" width="19" customWidth="1"/>
    <col min="768" max="768" width="6.81640625" customWidth="1"/>
    <col min="769" max="769" width="8" customWidth="1"/>
    <col min="770" max="770" width="9.81640625" customWidth="1"/>
    <col min="771" max="771" width="55.453125" customWidth="1"/>
    <col min="772" max="772" width="0" hidden="1" customWidth="1"/>
    <col min="773" max="773" width="19" customWidth="1"/>
    <col min="1024" max="1024" width="6.81640625" customWidth="1"/>
    <col min="1025" max="1025" width="8" customWidth="1"/>
    <col min="1026" max="1026" width="9.81640625" customWidth="1"/>
    <col min="1027" max="1027" width="55.453125" customWidth="1"/>
    <col min="1028" max="1028" width="0" hidden="1" customWidth="1"/>
    <col min="1029" max="1029" width="19" customWidth="1"/>
    <col min="1280" max="1280" width="6.81640625" customWidth="1"/>
    <col min="1281" max="1281" width="8" customWidth="1"/>
    <col min="1282" max="1282" width="9.81640625" customWidth="1"/>
    <col min="1283" max="1283" width="55.453125" customWidth="1"/>
    <col min="1284" max="1284" width="0" hidden="1" customWidth="1"/>
    <col min="1285" max="1285" width="19" customWidth="1"/>
    <col min="1536" max="1536" width="6.81640625" customWidth="1"/>
    <col min="1537" max="1537" width="8" customWidth="1"/>
    <col min="1538" max="1538" width="9.81640625" customWidth="1"/>
    <col min="1539" max="1539" width="55.453125" customWidth="1"/>
    <col min="1540" max="1540" width="0" hidden="1" customWidth="1"/>
    <col min="1541" max="1541" width="19" customWidth="1"/>
    <col min="1792" max="1792" width="6.81640625" customWidth="1"/>
    <col min="1793" max="1793" width="8" customWidth="1"/>
    <col min="1794" max="1794" width="9.81640625" customWidth="1"/>
    <col min="1795" max="1795" width="55.453125" customWidth="1"/>
    <col min="1796" max="1796" width="0" hidden="1" customWidth="1"/>
    <col min="1797" max="1797" width="19" customWidth="1"/>
    <col min="2048" max="2048" width="6.81640625" customWidth="1"/>
    <col min="2049" max="2049" width="8" customWidth="1"/>
    <col min="2050" max="2050" width="9.81640625" customWidth="1"/>
    <col min="2051" max="2051" width="55.453125" customWidth="1"/>
    <col min="2052" max="2052" width="0" hidden="1" customWidth="1"/>
    <col min="2053" max="2053" width="19" customWidth="1"/>
    <col min="2304" max="2304" width="6.81640625" customWidth="1"/>
    <col min="2305" max="2305" width="8" customWidth="1"/>
    <col min="2306" max="2306" width="9.81640625" customWidth="1"/>
    <col min="2307" max="2307" width="55.453125" customWidth="1"/>
    <col min="2308" max="2308" width="0" hidden="1" customWidth="1"/>
    <col min="2309" max="2309" width="19" customWidth="1"/>
    <col min="2560" max="2560" width="6.81640625" customWidth="1"/>
    <col min="2561" max="2561" width="8" customWidth="1"/>
    <col min="2562" max="2562" width="9.81640625" customWidth="1"/>
    <col min="2563" max="2563" width="55.453125" customWidth="1"/>
    <col min="2564" max="2564" width="0" hidden="1" customWidth="1"/>
    <col min="2565" max="2565" width="19" customWidth="1"/>
    <col min="2816" max="2816" width="6.81640625" customWidth="1"/>
    <col min="2817" max="2817" width="8" customWidth="1"/>
    <col min="2818" max="2818" width="9.81640625" customWidth="1"/>
    <col min="2819" max="2819" width="55.453125" customWidth="1"/>
    <col min="2820" max="2820" width="0" hidden="1" customWidth="1"/>
    <col min="2821" max="2821" width="19" customWidth="1"/>
    <col min="3072" max="3072" width="6.81640625" customWidth="1"/>
    <col min="3073" max="3073" width="8" customWidth="1"/>
    <col min="3074" max="3074" width="9.81640625" customWidth="1"/>
    <col min="3075" max="3075" width="55.453125" customWidth="1"/>
    <col min="3076" max="3076" width="0" hidden="1" customWidth="1"/>
    <col min="3077" max="3077" width="19" customWidth="1"/>
    <col min="3328" max="3328" width="6.81640625" customWidth="1"/>
    <col min="3329" max="3329" width="8" customWidth="1"/>
    <col min="3330" max="3330" width="9.81640625" customWidth="1"/>
    <col min="3331" max="3331" width="55.453125" customWidth="1"/>
    <col min="3332" max="3332" width="0" hidden="1" customWidth="1"/>
    <col min="3333" max="3333" width="19" customWidth="1"/>
    <col min="3584" max="3584" width="6.81640625" customWidth="1"/>
    <col min="3585" max="3585" width="8" customWidth="1"/>
    <col min="3586" max="3586" width="9.81640625" customWidth="1"/>
    <col min="3587" max="3587" width="55.453125" customWidth="1"/>
    <col min="3588" max="3588" width="0" hidden="1" customWidth="1"/>
    <col min="3589" max="3589" width="19" customWidth="1"/>
    <col min="3840" max="3840" width="6.81640625" customWidth="1"/>
    <col min="3841" max="3841" width="8" customWidth="1"/>
    <col min="3842" max="3842" width="9.81640625" customWidth="1"/>
    <col min="3843" max="3843" width="55.453125" customWidth="1"/>
    <col min="3844" max="3844" width="0" hidden="1" customWidth="1"/>
    <col min="3845" max="3845" width="19" customWidth="1"/>
    <col min="4096" max="4096" width="6.81640625" customWidth="1"/>
    <col min="4097" max="4097" width="8" customWidth="1"/>
    <col min="4098" max="4098" width="9.81640625" customWidth="1"/>
    <col min="4099" max="4099" width="55.453125" customWidth="1"/>
    <col min="4100" max="4100" width="0" hidden="1" customWidth="1"/>
    <col min="4101" max="4101" width="19" customWidth="1"/>
    <col min="4352" max="4352" width="6.81640625" customWidth="1"/>
    <col min="4353" max="4353" width="8" customWidth="1"/>
    <col min="4354" max="4354" width="9.81640625" customWidth="1"/>
    <col min="4355" max="4355" width="55.453125" customWidth="1"/>
    <col min="4356" max="4356" width="0" hidden="1" customWidth="1"/>
    <col min="4357" max="4357" width="19" customWidth="1"/>
    <col min="4608" max="4608" width="6.81640625" customWidth="1"/>
    <col min="4609" max="4609" width="8" customWidth="1"/>
    <col min="4610" max="4610" width="9.81640625" customWidth="1"/>
    <col min="4611" max="4611" width="55.453125" customWidth="1"/>
    <col min="4612" max="4612" width="0" hidden="1" customWidth="1"/>
    <col min="4613" max="4613" width="19" customWidth="1"/>
    <col min="4864" max="4864" width="6.81640625" customWidth="1"/>
    <col min="4865" max="4865" width="8" customWidth="1"/>
    <col min="4866" max="4866" width="9.81640625" customWidth="1"/>
    <col min="4867" max="4867" width="55.453125" customWidth="1"/>
    <col min="4868" max="4868" width="0" hidden="1" customWidth="1"/>
    <col min="4869" max="4869" width="19" customWidth="1"/>
    <col min="5120" max="5120" width="6.81640625" customWidth="1"/>
    <col min="5121" max="5121" width="8" customWidth="1"/>
    <col min="5122" max="5122" width="9.81640625" customWidth="1"/>
    <col min="5123" max="5123" width="55.453125" customWidth="1"/>
    <col min="5124" max="5124" width="0" hidden="1" customWidth="1"/>
    <col min="5125" max="5125" width="19" customWidth="1"/>
    <col min="5376" max="5376" width="6.81640625" customWidth="1"/>
    <col min="5377" max="5377" width="8" customWidth="1"/>
    <col min="5378" max="5378" width="9.81640625" customWidth="1"/>
    <col min="5379" max="5379" width="55.453125" customWidth="1"/>
    <col min="5380" max="5380" width="0" hidden="1" customWidth="1"/>
    <col min="5381" max="5381" width="19" customWidth="1"/>
    <col min="5632" max="5632" width="6.81640625" customWidth="1"/>
    <col min="5633" max="5633" width="8" customWidth="1"/>
    <col min="5634" max="5634" width="9.81640625" customWidth="1"/>
    <col min="5635" max="5635" width="55.453125" customWidth="1"/>
    <col min="5636" max="5636" width="0" hidden="1" customWidth="1"/>
    <col min="5637" max="5637" width="19" customWidth="1"/>
    <col min="5888" max="5888" width="6.81640625" customWidth="1"/>
    <col min="5889" max="5889" width="8" customWidth="1"/>
    <col min="5890" max="5890" width="9.81640625" customWidth="1"/>
    <col min="5891" max="5891" width="55.453125" customWidth="1"/>
    <col min="5892" max="5892" width="0" hidden="1" customWidth="1"/>
    <col min="5893" max="5893" width="19" customWidth="1"/>
    <col min="6144" max="6144" width="6.81640625" customWidth="1"/>
    <col min="6145" max="6145" width="8" customWidth="1"/>
    <col min="6146" max="6146" width="9.81640625" customWidth="1"/>
    <col min="6147" max="6147" width="55.453125" customWidth="1"/>
    <col min="6148" max="6148" width="0" hidden="1" customWidth="1"/>
    <col min="6149" max="6149" width="19" customWidth="1"/>
    <col min="6400" max="6400" width="6.81640625" customWidth="1"/>
    <col min="6401" max="6401" width="8" customWidth="1"/>
    <col min="6402" max="6402" width="9.81640625" customWidth="1"/>
    <col min="6403" max="6403" width="55.453125" customWidth="1"/>
    <col min="6404" max="6404" width="0" hidden="1" customWidth="1"/>
    <col min="6405" max="6405" width="19" customWidth="1"/>
    <col min="6656" max="6656" width="6.81640625" customWidth="1"/>
    <col min="6657" max="6657" width="8" customWidth="1"/>
    <col min="6658" max="6658" width="9.81640625" customWidth="1"/>
    <col min="6659" max="6659" width="55.453125" customWidth="1"/>
    <col min="6660" max="6660" width="0" hidden="1" customWidth="1"/>
    <col min="6661" max="6661" width="19" customWidth="1"/>
    <col min="6912" max="6912" width="6.81640625" customWidth="1"/>
    <col min="6913" max="6913" width="8" customWidth="1"/>
    <col min="6914" max="6914" width="9.81640625" customWidth="1"/>
    <col min="6915" max="6915" width="55.453125" customWidth="1"/>
    <col min="6916" max="6916" width="0" hidden="1" customWidth="1"/>
    <col min="6917" max="6917" width="19" customWidth="1"/>
    <col min="7168" max="7168" width="6.81640625" customWidth="1"/>
    <col min="7169" max="7169" width="8" customWidth="1"/>
    <col min="7170" max="7170" width="9.81640625" customWidth="1"/>
    <col min="7171" max="7171" width="55.453125" customWidth="1"/>
    <col min="7172" max="7172" width="0" hidden="1" customWidth="1"/>
    <col min="7173" max="7173" width="19" customWidth="1"/>
    <col min="7424" max="7424" width="6.81640625" customWidth="1"/>
    <col min="7425" max="7425" width="8" customWidth="1"/>
    <col min="7426" max="7426" width="9.81640625" customWidth="1"/>
    <col min="7427" max="7427" width="55.453125" customWidth="1"/>
    <col min="7428" max="7428" width="0" hidden="1" customWidth="1"/>
    <col min="7429" max="7429" width="19" customWidth="1"/>
    <col min="7680" max="7680" width="6.81640625" customWidth="1"/>
    <col min="7681" max="7681" width="8" customWidth="1"/>
    <col min="7682" max="7682" width="9.81640625" customWidth="1"/>
    <col min="7683" max="7683" width="55.453125" customWidth="1"/>
    <col min="7684" max="7684" width="0" hidden="1" customWidth="1"/>
    <col min="7685" max="7685" width="19" customWidth="1"/>
    <col min="7936" max="7936" width="6.81640625" customWidth="1"/>
    <col min="7937" max="7937" width="8" customWidth="1"/>
    <col min="7938" max="7938" width="9.81640625" customWidth="1"/>
    <col min="7939" max="7939" width="55.453125" customWidth="1"/>
    <col min="7940" max="7940" width="0" hidden="1" customWidth="1"/>
    <col min="7941" max="7941" width="19" customWidth="1"/>
    <col min="8192" max="8192" width="6.81640625" customWidth="1"/>
    <col min="8193" max="8193" width="8" customWidth="1"/>
    <col min="8194" max="8194" width="9.81640625" customWidth="1"/>
    <col min="8195" max="8195" width="55.453125" customWidth="1"/>
    <col min="8196" max="8196" width="0" hidden="1" customWidth="1"/>
    <col min="8197" max="8197" width="19" customWidth="1"/>
    <col min="8448" max="8448" width="6.81640625" customWidth="1"/>
    <col min="8449" max="8449" width="8" customWidth="1"/>
    <col min="8450" max="8450" width="9.81640625" customWidth="1"/>
    <col min="8451" max="8451" width="55.453125" customWidth="1"/>
    <col min="8452" max="8452" width="0" hidden="1" customWidth="1"/>
    <col min="8453" max="8453" width="19" customWidth="1"/>
    <col min="8704" max="8704" width="6.81640625" customWidth="1"/>
    <col min="8705" max="8705" width="8" customWidth="1"/>
    <col min="8706" max="8706" width="9.81640625" customWidth="1"/>
    <col min="8707" max="8707" width="55.453125" customWidth="1"/>
    <col min="8708" max="8708" width="0" hidden="1" customWidth="1"/>
    <col min="8709" max="8709" width="19" customWidth="1"/>
    <col min="8960" max="8960" width="6.81640625" customWidth="1"/>
    <col min="8961" max="8961" width="8" customWidth="1"/>
    <col min="8962" max="8962" width="9.81640625" customWidth="1"/>
    <col min="8963" max="8963" width="55.453125" customWidth="1"/>
    <col min="8964" max="8964" width="0" hidden="1" customWidth="1"/>
    <col min="8965" max="8965" width="19" customWidth="1"/>
    <col min="9216" max="9216" width="6.81640625" customWidth="1"/>
    <col min="9217" max="9217" width="8" customWidth="1"/>
    <col min="9218" max="9218" width="9.81640625" customWidth="1"/>
    <col min="9219" max="9219" width="55.453125" customWidth="1"/>
    <col min="9220" max="9220" width="0" hidden="1" customWidth="1"/>
    <col min="9221" max="9221" width="19" customWidth="1"/>
    <col min="9472" max="9472" width="6.81640625" customWidth="1"/>
    <col min="9473" max="9473" width="8" customWidth="1"/>
    <col min="9474" max="9474" width="9.81640625" customWidth="1"/>
    <col min="9475" max="9475" width="55.453125" customWidth="1"/>
    <col min="9476" max="9476" width="0" hidden="1" customWidth="1"/>
    <col min="9477" max="9477" width="19" customWidth="1"/>
    <col min="9728" max="9728" width="6.81640625" customWidth="1"/>
    <col min="9729" max="9729" width="8" customWidth="1"/>
    <col min="9730" max="9730" width="9.81640625" customWidth="1"/>
    <col min="9731" max="9731" width="55.453125" customWidth="1"/>
    <col min="9732" max="9732" width="0" hidden="1" customWidth="1"/>
    <col min="9733" max="9733" width="19" customWidth="1"/>
    <col min="9984" max="9984" width="6.81640625" customWidth="1"/>
    <col min="9985" max="9985" width="8" customWidth="1"/>
    <col min="9986" max="9986" width="9.81640625" customWidth="1"/>
    <col min="9987" max="9987" width="55.453125" customWidth="1"/>
    <col min="9988" max="9988" width="0" hidden="1" customWidth="1"/>
    <col min="9989" max="9989" width="19" customWidth="1"/>
    <col min="10240" max="10240" width="6.81640625" customWidth="1"/>
    <col min="10241" max="10241" width="8" customWidth="1"/>
    <col min="10242" max="10242" width="9.81640625" customWidth="1"/>
    <col min="10243" max="10243" width="55.453125" customWidth="1"/>
    <col min="10244" max="10244" width="0" hidden="1" customWidth="1"/>
    <col min="10245" max="10245" width="19" customWidth="1"/>
    <col min="10496" max="10496" width="6.81640625" customWidth="1"/>
    <col min="10497" max="10497" width="8" customWidth="1"/>
    <col min="10498" max="10498" width="9.81640625" customWidth="1"/>
    <col min="10499" max="10499" width="55.453125" customWidth="1"/>
    <col min="10500" max="10500" width="0" hidden="1" customWidth="1"/>
    <col min="10501" max="10501" width="19" customWidth="1"/>
    <col min="10752" max="10752" width="6.81640625" customWidth="1"/>
    <col min="10753" max="10753" width="8" customWidth="1"/>
    <col min="10754" max="10754" width="9.81640625" customWidth="1"/>
    <col min="10755" max="10755" width="55.453125" customWidth="1"/>
    <col min="10756" max="10756" width="0" hidden="1" customWidth="1"/>
    <col min="10757" max="10757" width="19" customWidth="1"/>
    <col min="11008" max="11008" width="6.81640625" customWidth="1"/>
    <col min="11009" max="11009" width="8" customWidth="1"/>
    <col min="11010" max="11010" width="9.81640625" customWidth="1"/>
    <col min="11011" max="11011" width="55.453125" customWidth="1"/>
    <col min="11012" max="11012" width="0" hidden="1" customWidth="1"/>
    <col min="11013" max="11013" width="19" customWidth="1"/>
    <col min="11264" max="11264" width="6.81640625" customWidth="1"/>
    <col min="11265" max="11265" width="8" customWidth="1"/>
    <col min="11266" max="11266" width="9.81640625" customWidth="1"/>
    <col min="11267" max="11267" width="55.453125" customWidth="1"/>
    <col min="11268" max="11268" width="0" hidden="1" customWidth="1"/>
    <col min="11269" max="11269" width="19" customWidth="1"/>
    <col min="11520" max="11520" width="6.81640625" customWidth="1"/>
    <col min="11521" max="11521" width="8" customWidth="1"/>
    <col min="11522" max="11522" width="9.81640625" customWidth="1"/>
    <col min="11523" max="11523" width="55.453125" customWidth="1"/>
    <col min="11524" max="11524" width="0" hidden="1" customWidth="1"/>
    <col min="11525" max="11525" width="19" customWidth="1"/>
    <col min="11776" max="11776" width="6.81640625" customWidth="1"/>
    <col min="11777" max="11777" width="8" customWidth="1"/>
    <col min="11778" max="11778" width="9.81640625" customWidth="1"/>
    <col min="11779" max="11779" width="55.453125" customWidth="1"/>
    <col min="11780" max="11780" width="0" hidden="1" customWidth="1"/>
    <col min="11781" max="11781" width="19" customWidth="1"/>
    <col min="12032" max="12032" width="6.81640625" customWidth="1"/>
    <col min="12033" max="12033" width="8" customWidth="1"/>
    <col min="12034" max="12034" width="9.81640625" customWidth="1"/>
    <col min="12035" max="12035" width="55.453125" customWidth="1"/>
    <col min="12036" max="12036" width="0" hidden="1" customWidth="1"/>
    <col min="12037" max="12037" width="19" customWidth="1"/>
    <col min="12288" max="12288" width="6.81640625" customWidth="1"/>
    <col min="12289" max="12289" width="8" customWidth="1"/>
    <col min="12290" max="12290" width="9.81640625" customWidth="1"/>
    <col min="12291" max="12291" width="55.453125" customWidth="1"/>
    <col min="12292" max="12292" width="0" hidden="1" customWidth="1"/>
    <col min="12293" max="12293" width="19" customWidth="1"/>
    <col min="12544" max="12544" width="6.81640625" customWidth="1"/>
    <col min="12545" max="12545" width="8" customWidth="1"/>
    <col min="12546" max="12546" width="9.81640625" customWidth="1"/>
    <col min="12547" max="12547" width="55.453125" customWidth="1"/>
    <col min="12548" max="12548" width="0" hidden="1" customWidth="1"/>
    <col min="12549" max="12549" width="19" customWidth="1"/>
    <col min="12800" max="12800" width="6.81640625" customWidth="1"/>
    <col min="12801" max="12801" width="8" customWidth="1"/>
    <col min="12802" max="12802" width="9.81640625" customWidth="1"/>
    <col min="12803" max="12803" width="55.453125" customWidth="1"/>
    <col min="12804" max="12804" width="0" hidden="1" customWidth="1"/>
    <col min="12805" max="12805" width="19" customWidth="1"/>
    <col min="13056" max="13056" width="6.81640625" customWidth="1"/>
    <col min="13057" max="13057" width="8" customWidth="1"/>
    <col min="13058" max="13058" width="9.81640625" customWidth="1"/>
    <col min="13059" max="13059" width="55.453125" customWidth="1"/>
    <col min="13060" max="13060" width="0" hidden="1" customWidth="1"/>
    <col min="13061" max="13061" width="19" customWidth="1"/>
    <col min="13312" max="13312" width="6.81640625" customWidth="1"/>
    <col min="13313" max="13313" width="8" customWidth="1"/>
    <col min="13314" max="13314" width="9.81640625" customWidth="1"/>
    <col min="13315" max="13315" width="55.453125" customWidth="1"/>
    <col min="13316" max="13316" width="0" hidden="1" customWidth="1"/>
    <col min="13317" max="13317" width="19" customWidth="1"/>
    <col min="13568" max="13568" width="6.81640625" customWidth="1"/>
    <col min="13569" max="13569" width="8" customWidth="1"/>
    <col min="13570" max="13570" width="9.81640625" customWidth="1"/>
    <col min="13571" max="13571" width="55.453125" customWidth="1"/>
    <col min="13572" max="13572" width="0" hidden="1" customWidth="1"/>
    <col min="13573" max="13573" width="19" customWidth="1"/>
    <col min="13824" max="13824" width="6.81640625" customWidth="1"/>
    <col min="13825" max="13825" width="8" customWidth="1"/>
    <col min="13826" max="13826" width="9.81640625" customWidth="1"/>
    <col min="13827" max="13827" width="55.453125" customWidth="1"/>
    <col min="13828" max="13828" width="0" hidden="1" customWidth="1"/>
    <col min="13829" max="13829" width="19" customWidth="1"/>
    <col min="14080" max="14080" width="6.81640625" customWidth="1"/>
    <col min="14081" max="14081" width="8" customWidth="1"/>
    <col min="14082" max="14082" width="9.81640625" customWidth="1"/>
    <col min="14083" max="14083" width="55.453125" customWidth="1"/>
    <col min="14084" max="14084" width="0" hidden="1" customWidth="1"/>
    <col min="14085" max="14085" width="19" customWidth="1"/>
    <col min="14336" max="14336" width="6.81640625" customWidth="1"/>
    <col min="14337" max="14337" width="8" customWidth="1"/>
    <col min="14338" max="14338" width="9.81640625" customWidth="1"/>
    <col min="14339" max="14339" width="55.453125" customWidth="1"/>
    <col min="14340" max="14340" width="0" hidden="1" customWidth="1"/>
    <col min="14341" max="14341" width="19" customWidth="1"/>
    <col min="14592" max="14592" width="6.81640625" customWidth="1"/>
    <col min="14593" max="14593" width="8" customWidth="1"/>
    <col min="14594" max="14594" width="9.81640625" customWidth="1"/>
    <col min="14595" max="14595" width="55.453125" customWidth="1"/>
    <col min="14596" max="14596" width="0" hidden="1" customWidth="1"/>
    <col min="14597" max="14597" width="19" customWidth="1"/>
    <col min="14848" max="14848" width="6.81640625" customWidth="1"/>
    <col min="14849" max="14849" width="8" customWidth="1"/>
    <col min="14850" max="14850" width="9.81640625" customWidth="1"/>
    <col min="14851" max="14851" width="55.453125" customWidth="1"/>
    <col min="14852" max="14852" width="0" hidden="1" customWidth="1"/>
    <col min="14853" max="14853" width="19" customWidth="1"/>
    <col min="15104" max="15104" width="6.81640625" customWidth="1"/>
    <col min="15105" max="15105" width="8" customWidth="1"/>
    <col min="15106" max="15106" width="9.81640625" customWidth="1"/>
    <col min="15107" max="15107" width="55.453125" customWidth="1"/>
    <col min="15108" max="15108" width="0" hidden="1" customWidth="1"/>
    <col min="15109" max="15109" width="19" customWidth="1"/>
    <col min="15360" max="15360" width="6.81640625" customWidth="1"/>
    <col min="15361" max="15361" width="8" customWidth="1"/>
    <col min="15362" max="15362" width="9.81640625" customWidth="1"/>
    <col min="15363" max="15363" width="55.453125" customWidth="1"/>
    <col min="15364" max="15364" width="0" hidden="1" customWidth="1"/>
    <col min="15365" max="15365" width="19" customWidth="1"/>
    <col min="15616" max="15616" width="6.81640625" customWidth="1"/>
    <col min="15617" max="15617" width="8" customWidth="1"/>
    <col min="15618" max="15618" width="9.81640625" customWidth="1"/>
    <col min="15619" max="15619" width="55.453125" customWidth="1"/>
    <col min="15620" max="15620" width="0" hidden="1" customWidth="1"/>
    <col min="15621" max="15621" width="19" customWidth="1"/>
    <col min="15872" max="15872" width="6.81640625" customWidth="1"/>
    <col min="15873" max="15873" width="8" customWidth="1"/>
    <col min="15874" max="15874" width="9.81640625" customWidth="1"/>
    <col min="15875" max="15875" width="55.453125" customWidth="1"/>
    <col min="15876" max="15876" width="0" hidden="1" customWidth="1"/>
    <col min="15877" max="15877" width="19" customWidth="1"/>
    <col min="16128" max="16128" width="6.81640625" customWidth="1"/>
    <col min="16129" max="16129" width="8" customWidth="1"/>
    <col min="16130" max="16130" width="9.81640625" customWidth="1"/>
    <col min="16131" max="16131" width="55.453125" customWidth="1"/>
    <col min="16132" max="16132" width="0" hidden="1" customWidth="1"/>
    <col min="16133" max="16133" width="19" customWidth="1"/>
  </cols>
  <sheetData>
    <row r="1" spans="2:7" ht="49.5" customHeight="1" x14ac:dyDescent="0.45">
      <c r="E1" s="130" t="s">
        <v>702</v>
      </c>
    </row>
    <row r="2" spans="2:7" ht="33" customHeight="1" x14ac:dyDescent="0.45">
      <c r="E2" s="133" t="s">
        <v>570</v>
      </c>
    </row>
    <row r="3" spans="2:7" s="45" customFormat="1" ht="31" x14ac:dyDescent="0.35">
      <c r="B3" s="134" t="s">
        <v>571</v>
      </c>
      <c r="C3" s="134" t="s">
        <v>572</v>
      </c>
      <c r="D3" s="135" t="s">
        <v>573</v>
      </c>
      <c r="E3" s="134" t="s">
        <v>574</v>
      </c>
      <c r="F3" s="136" t="s">
        <v>703</v>
      </c>
      <c r="G3" s="137" t="s">
        <v>704</v>
      </c>
    </row>
    <row r="4" spans="2:7" s="45" customFormat="1" ht="15.5" x14ac:dyDescent="0.35">
      <c r="B4" s="138">
        <v>611</v>
      </c>
      <c r="C4" s="138"/>
      <c r="D4" s="138"/>
      <c r="E4" s="138" t="s">
        <v>378</v>
      </c>
      <c r="F4" s="139" t="e">
        <f>SUM(F5:F6)</f>
        <v>#VALUE!</v>
      </c>
      <c r="G4" s="140" t="e">
        <f>F4*655.957</f>
        <v>#VALUE!</v>
      </c>
    </row>
    <row r="5" spans="2:7" s="45" customFormat="1" ht="15.5" x14ac:dyDescent="0.35">
      <c r="B5" s="141"/>
      <c r="C5" s="141">
        <v>6115</v>
      </c>
      <c r="D5" s="141"/>
      <c r="E5" s="141" t="s">
        <v>575</v>
      </c>
      <c r="F5" s="142"/>
      <c r="G5" s="142"/>
    </row>
    <row r="6" spans="2:7" s="45" customFormat="1" ht="15.5" x14ac:dyDescent="0.35">
      <c r="B6" s="141"/>
      <c r="C6" s="141">
        <v>6116</v>
      </c>
      <c r="D6" s="141"/>
      <c r="E6" s="141" t="s">
        <v>576</v>
      </c>
      <c r="F6" s="142" t="e">
        <f>SUMIF('[1]PTBA_CCBAD_2022 f'!$AD$11:$AD$144,'[1]Projet Budget par article'!$C$5:$C$160,'[1]PTBA_CCBAD_2022 f'!$M$11:$M$144)</f>
        <v>#VALUE!</v>
      </c>
      <c r="G6" s="142" t="e">
        <f t="shared" ref="G6:G69" si="0">F6*655.957</f>
        <v>#VALUE!</v>
      </c>
    </row>
    <row r="7" spans="2:7" s="45" customFormat="1" ht="15.5" x14ac:dyDescent="0.35">
      <c r="B7" s="138">
        <v>619</v>
      </c>
      <c r="C7" s="138"/>
      <c r="D7" s="138"/>
      <c r="E7" s="138" t="s">
        <v>379</v>
      </c>
      <c r="F7" s="139">
        <f>SUM(F8:F17)</f>
        <v>0</v>
      </c>
      <c r="G7" s="140">
        <f t="shared" si="0"/>
        <v>0</v>
      </c>
    </row>
    <row r="8" spans="2:7" s="45" customFormat="1" ht="15.5" x14ac:dyDescent="0.35">
      <c r="B8" s="141"/>
      <c r="C8" s="141">
        <v>6190</v>
      </c>
      <c r="D8" s="141"/>
      <c r="E8" s="141" t="s">
        <v>577</v>
      </c>
      <c r="F8" s="142"/>
      <c r="G8" s="142"/>
    </row>
    <row r="9" spans="2:7" s="45" customFormat="1" ht="15.5" x14ac:dyDescent="0.35">
      <c r="B9" s="141"/>
      <c r="C9" s="141">
        <v>6191</v>
      </c>
      <c r="D9" s="141"/>
      <c r="E9" s="141" t="s">
        <v>578</v>
      </c>
      <c r="F9" s="142"/>
      <c r="G9" s="142"/>
    </row>
    <row r="10" spans="2:7" s="45" customFormat="1" ht="15.75" customHeight="1" x14ac:dyDescent="0.35">
      <c r="B10" s="141"/>
      <c r="C10" s="141">
        <v>6192</v>
      </c>
      <c r="D10" s="141"/>
      <c r="E10" s="141" t="s">
        <v>579</v>
      </c>
      <c r="F10" s="142"/>
      <c r="G10" s="142"/>
    </row>
    <row r="11" spans="2:7" s="45" customFormat="1" ht="15.5" x14ac:dyDescent="0.35">
      <c r="B11" s="141"/>
      <c r="C11" s="141">
        <v>6193</v>
      </c>
      <c r="D11" s="141"/>
      <c r="E11" s="141" t="s">
        <v>580</v>
      </c>
      <c r="F11" s="142"/>
      <c r="G11" s="142"/>
    </row>
    <row r="12" spans="2:7" s="45" customFormat="1" ht="15.5" x14ac:dyDescent="0.35">
      <c r="B12" s="141"/>
      <c r="C12" s="141">
        <v>6194</v>
      </c>
      <c r="D12" s="141"/>
      <c r="E12" s="141" t="s">
        <v>581</v>
      </c>
      <c r="F12" s="142"/>
      <c r="G12" s="142"/>
    </row>
    <row r="13" spans="2:7" s="45" customFormat="1" ht="15.5" x14ac:dyDescent="0.35">
      <c r="B13" s="141"/>
      <c r="C13" s="141">
        <v>6195</v>
      </c>
      <c r="D13" s="141"/>
      <c r="E13" s="141" t="s">
        <v>582</v>
      </c>
      <c r="F13" s="142"/>
      <c r="G13" s="142"/>
    </row>
    <row r="14" spans="2:7" s="45" customFormat="1" ht="15.5" x14ac:dyDescent="0.35">
      <c r="B14" s="141"/>
      <c r="C14" s="141">
        <v>6196</v>
      </c>
      <c r="D14" s="141"/>
      <c r="E14" s="141" t="s">
        <v>583</v>
      </c>
      <c r="F14" s="142"/>
      <c r="G14" s="142"/>
    </row>
    <row r="15" spans="2:7" s="45" customFormat="1" ht="15.5" x14ac:dyDescent="0.35">
      <c r="B15" s="141"/>
      <c r="C15" s="141">
        <v>6197</v>
      </c>
      <c r="D15" s="141"/>
      <c r="E15" s="141" t="s">
        <v>584</v>
      </c>
      <c r="F15" s="142"/>
      <c r="G15" s="142"/>
    </row>
    <row r="16" spans="2:7" s="45" customFormat="1" ht="15.5" x14ac:dyDescent="0.35">
      <c r="B16" s="141"/>
      <c r="C16" s="141">
        <v>6198</v>
      </c>
      <c r="D16" s="141"/>
      <c r="E16" s="141" t="s">
        <v>243</v>
      </c>
      <c r="F16" s="142"/>
      <c r="G16" s="142"/>
    </row>
    <row r="17" spans="2:7" s="45" customFormat="1" ht="15.5" x14ac:dyDescent="0.35">
      <c r="B17" s="141"/>
      <c r="C17" s="141">
        <v>6199</v>
      </c>
      <c r="D17" s="141"/>
      <c r="E17" s="141" t="s">
        <v>585</v>
      </c>
      <c r="F17" s="142"/>
      <c r="G17" s="142"/>
    </row>
    <row r="18" spans="2:7" s="45" customFormat="1" ht="15.5" x14ac:dyDescent="0.35">
      <c r="B18" s="138">
        <v>620</v>
      </c>
      <c r="C18" s="138"/>
      <c r="D18" s="138"/>
      <c r="E18" s="138" t="s">
        <v>380</v>
      </c>
      <c r="F18" s="139">
        <f>SUM(F19:F24)</f>
        <v>0</v>
      </c>
      <c r="G18" s="140">
        <f t="shared" si="0"/>
        <v>0</v>
      </c>
    </row>
    <row r="19" spans="2:7" s="45" customFormat="1" ht="15.5" x14ac:dyDescent="0.35">
      <c r="B19" s="141"/>
      <c r="C19" s="141">
        <v>6201</v>
      </c>
      <c r="D19" s="141"/>
      <c r="E19" s="141" t="s">
        <v>586</v>
      </c>
      <c r="F19" s="142"/>
      <c r="G19" s="142"/>
    </row>
    <row r="20" spans="2:7" s="45" customFormat="1" ht="15.5" x14ac:dyDescent="0.35">
      <c r="B20" s="141"/>
      <c r="C20" s="141">
        <v>6202</v>
      </c>
      <c r="D20" s="141"/>
      <c r="E20" s="141" t="s">
        <v>587</v>
      </c>
      <c r="F20" s="142"/>
      <c r="G20" s="142"/>
    </row>
    <row r="21" spans="2:7" s="45" customFormat="1" ht="14.25" customHeight="1" x14ac:dyDescent="0.35">
      <c r="B21" s="141"/>
      <c r="C21" s="141">
        <v>6203</v>
      </c>
      <c r="D21" s="141"/>
      <c r="E21" s="143" t="s">
        <v>588</v>
      </c>
      <c r="F21" s="142"/>
      <c r="G21" s="142"/>
    </row>
    <row r="22" spans="2:7" s="45" customFormat="1" ht="15.5" x14ac:dyDescent="0.35">
      <c r="B22" s="141"/>
      <c r="C22" s="141">
        <v>6204</v>
      </c>
      <c r="D22" s="141"/>
      <c r="E22" s="141" t="s">
        <v>589</v>
      </c>
      <c r="F22" s="142"/>
      <c r="G22" s="142"/>
    </row>
    <row r="23" spans="2:7" s="45" customFormat="1" ht="15.5" x14ac:dyDescent="0.35">
      <c r="B23" s="141"/>
      <c r="C23" s="141">
        <v>6205</v>
      </c>
      <c r="D23" s="141"/>
      <c r="E23" s="141" t="s">
        <v>590</v>
      </c>
      <c r="F23" s="142"/>
      <c r="G23" s="142"/>
    </row>
    <row r="24" spans="2:7" s="45" customFormat="1" ht="15.5" x14ac:dyDescent="0.35">
      <c r="B24" s="141"/>
      <c r="C24" s="141">
        <v>6209</v>
      </c>
      <c r="D24" s="141"/>
      <c r="E24" s="141" t="s">
        <v>591</v>
      </c>
      <c r="F24" s="142"/>
      <c r="G24" s="142"/>
    </row>
    <row r="25" spans="2:7" s="45" customFormat="1" ht="15.5" x14ac:dyDescent="0.35">
      <c r="B25" s="138">
        <v>631</v>
      </c>
      <c r="C25" s="138"/>
      <c r="D25" s="138"/>
      <c r="E25" s="138" t="s">
        <v>381</v>
      </c>
      <c r="F25" s="139" t="e">
        <f>SUM(F26:F28)</f>
        <v>#VALUE!</v>
      </c>
      <c r="G25" s="140" t="e">
        <f t="shared" si="0"/>
        <v>#VALUE!</v>
      </c>
    </row>
    <row r="26" spans="2:7" s="45" customFormat="1" ht="15.5" x14ac:dyDescent="0.35">
      <c r="B26" s="141"/>
      <c r="C26" s="141">
        <v>6311</v>
      </c>
      <c r="D26" s="141"/>
      <c r="E26" s="141" t="s">
        <v>592</v>
      </c>
      <c r="F26" s="142" t="e">
        <f>SUMIF('[1]PTBA_CCBAD_2022 f'!$AD$11:$AD$144,'[1]Projet Budget par article'!$C$5:$C$160,'[1]PTBA_CCBAD_2022 f'!$M$11:$M$144)</f>
        <v>#VALUE!</v>
      </c>
      <c r="G26" s="142" t="e">
        <f t="shared" si="0"/>
        <v>#VALUE!</v>
      </c>
    </row>
    <row r="27" spans="2:7" s="45" customFormat="1" ht="15.5" x14ac:dyDescent="0.35">
      <c r="B27" s="141"/>
      <c r="C27" s="141">
        <v>6313</v>
      </c>
      <c r="D27" s="141"/>
      <c r="E27" s="141" t="s">
        <v>593</v>
      </c>
      <c r="F27" s="142" t="e">
        <f>SUMIF('[1]PTBA_CCBAD_2022 f'!$AD$11:$AD$144,'[1]Projet Budget par article'!$C$5:$C$160,'[1]PTBA_CCBAD_2022 f'!$M$11:$M$144)</f>
        <v>#VALUE!</v>
      </c>
      <c r="G27" s="142" t="e">
        <f t="shared" si="0"/>
        <v>#VALUE!</v>
      </c>
    </row>
    <row r="28" spans="2:7" s="45" customFormat="1" ht="15.5" x14ac:dyDescent="0.35">
      <c r="B28" s="141"/>
      <c r="C28" s="141">
        <v>6319</v>
      </c>
      <c r="D28" s="141"/>
      <c r="E28" s="144" t="s">
        <v>594</v>
      </c>
      <c r="F28" s="142" t="e">
        <f>SUMIF('[1]PTBA_CCBAD_2022 f'!$AD$11:$AD$144,'[1]Projet Budget par article'!$C$5:$C$160,'[1]PTBA_CCBAD_2022 f'!$M$11:$M$144)</f>
        <v>#VALUE!</v>
      </c>
      <c r="G28" s="142" t="e">
        <f t="shared" si="0"/>
        <v>#VALUE!</v>
      </c>
    </row>
    <row r="29" spans="2:7" s="45" customFormat="1" ht="15.5" x14ac:dyDescent="0.35">
      <c r="B29" s="138">
        <v>632</v>
      </c>
      <c r="C29" s="138"/>
      <c r="D29" s="138"/>
      <c r="E29" s="138" t="s">
        <v>382</v>
      </c>
      <c r="F29" s="139" t="e">
        <f>SUM(F30:F36)</f>
        <v>#VALUE!</v>
      </c>
      <c r="G29" s="140" t="e">
        <f t="shared" si="0"/>
        <v>#VALUE!</v>
      </c>
    </row>
    <row r="30" spans="2:7" s="45" customFormat="1" ht="15.5" x14ac:dyDescent="0.35">
      <c r="B30" s="141"/>
      <c r="C30" s="141">
        <v>6321</v>
      </c>
      <c r="D30" s="141"/>
      <c r="E30" s="141" t="s">
        <v>595</v>
      </c>
      <c r="F30" s="142" t="e">
        <f>SUMIF('[1]PTBA_CCBAD_2022 f'!$AD$11:$AD$144,'[1]Projet Budget par article'!$C$5:$C$160,'[1]PTBA_CCBAD_2022 f'!$M$11:$M$144)</f>
        <v>#VALUE!</v>
      </c>
      <c r="G30" s="142" t="e">
        <f t="shared" si="0"/>
        <v>#VALUE!</v>
      </c>
    </row>
    <row r="31" spans="2:7" s="45" customFormat="1" ht="15.5" x14ac:dyDescent="0.35">
      <c r="B31" s="141"/>
      <c r="C31" s="141"/>
      <c r="D31" s="141">
        <v>63210</v>
      </c>
      <c r="E31" s="141" t="s">
        <v>595</v>
      </c>
      <c r="F31" s="142" t="e">
        <f>SUMIF('[1]PTBA_CCBAD_2022 f'!$AD$11:$AD$144,'[1]Projet Budget par article'!$C$5:$C$160,'[1]PTBA_CCBAD_2022 f'!$M$11:$M$144)</f>
        <v>#VALUE!</v>
      </c>
      <c r="G31" s="142" t="e">
        <f t="shared" si="0"/>
        <v>#VALUE!</v>
      </c>
    </row>
    <row r="32" spans="2:7" s="45" customFormat="1" ht="15.5" x14ac:dyDescent="0.35">
      <c r="B32" s="141"/>
      <c r="C32" s="141"/>
      <c r="D32" s="141">
        <v>63211</v>
      </c>
      <c r="E32" s="141" t="s">
        <v>596</v>
      </c>
      <c r="F32" s="142" t="e">
        <f>SUMIF('[1]PTBA_CCBAD_2022 f'!$AD$11:$AD$144,'[1]Projet Budget par article'!$C$5:$C$160,'[1]PTBA_CCBAD_2022 f'!$M$11:$M$144)</f>
        <v>#VALUE!</v>
      </c>
      <c r="G32" s="142" t="e">
        <f t="shared" si="0"/>
        <v>#VALUE!</v>
      </c>
    </row>
    <row r="33" spans="2:7" s="45" customFormat="1" ht="15.5" x14ac:dyDescent="0.35">
      <c r="B33" s="141"/>
      <c r="C33" s="141"/>
      <c r="D33" s="141">
        <v>63212</v>
      </c>
      <c r="E33" s="141" t="s">
        <v>597</v>
      </c>
      <c r="F33" s="142" t="e">
        <f>SUMIF('[1]PTBA_CCBAD_2022 f'!$AD$11:$AD$144,'[1]Projet Budget par article'!$C$5:$C$160,'[1]PTBA_CCBAD_2022 f'!$M$11:$M$144)</f>
        <v>#VALUE!</v>
      </c>
      <c r="G33" s="142" t="e">
        <f t="shared" si="0"/>
        <v>#VALUE!</v>
      </c>
    </row>
    <row r="34" spans="2:7" s="45" customFormat="1" ht="15.5" x14ac:dyDescent="0.35">
      <c r="B34" s="141"/>
      <c r="C34" s="141">
        <v>6325</v>
      </c>
      <c r="D34" s="141"/>
      <c r="E34" s="141" t="s">
        <v>598</v>
      </c>
      <c r="F34" s="142" t="e">
        <f>SUMIF('[1]PTBA_CCBAD_2022 f'!$AD$11:$AD$144,'[1]Projet Budget par article'!$C$5:$C$160,'[1]PTBA_CCBAD_2022 f'!$M$11:$M$144)</f>
        <v>#VALUE!</v>
      </c>
      <c r="G34" s="142" t="e">
        <f t="shared" si="0"/>
        <v>#VALUE!</v>
      </c>
    </row>
    <row r="35" spans="2:7" s="45" customFormat="1" ht="15.5" x14ac:dyDescent="0.35">
      <c r="B35" s="141"/>
      <c r="C35" s="141">
        <v>6326</v>
      </c>
      <c r="D35" s="141"/>
      <c r="E35" s="141" t="s">
        <v>599</v>
      </c>
      <c r="F35" s="142"/>
      <c r="G35" s="142"/>
    </row>
    <row r="36" spans="2:7" s="45" customFormat="1" ht="15.5" x14ac:dyDescent="0.35">
      <c r="B36" s="141"/>
      <c r="C36" s="141">
        <v>6329</v>
      </c>
      <c r="D36" s="141"/>
      <c r="E36" s="141" t="s">
        <v>600</v>
      </c>
      <c r="F36" s="142" t="e">
        <f>SUMIF('[1]PTBA_CCBAD_2022 f'!$AD$11:$AD$144,'[1]Projet Budget par article'!$C$5:$C$160,'[1]PTBA_CCBAD_2022 f'!$M$11:$M$144)</f>
        <v>#VALUE!</v>
      </c>
      <c r="G36" s="142" t="e">
        <f t="shared" si="0"/>
        <v>#VALUE!</v>
      </c>
    </row>
    <row r="37" spans="2:7" s="45" customFormat="1" ht="15.5" x14ac:dyDescent="0.35">
      <c r="B37" s="138">
        <v>633</v>
      </c>
      <c r="C37" s="138"/>
      <c r="D37" s="138"/>
      <c r="E37" s="138" t="s">
        <v>383</v>
      </c>
      <c r="F37" s="139">
        <f>SUM(F38:F40)</f>
        <v>0</v>
      </c>
      <c r="G37" s="140">
        <f t="shared" si="0"/>
        <v>0</v>
      </c>
    </row>
    <row r="38" spans="2:7" s="45" customFormat="1" ht="15.5" x14ac:dyDescent="0.35">
      <c r="B38" s="141"/>
      <c r="C38" s="141">
        <v>6331</v>
      </c>
      <c r="D38" s="141"/>
      <c r="E38" s="141" t="s">
        <v>601</v>
      </c>
      <c r="F38" s="142"/>
      <c r="G38" s="142"/>
    </row>
    <row r="39" spans="2:7" s="45" customFormat="1" ht="15.5" x14ac:dyDescent="0.35">
      <c r="B39" s="141"/>
      <c r="C39" s="141">
        <v>6332</v>
      </c>
      <c r="D39" s="141"/>
      <c r="E39" s="141" t="s">
        <v>602</v>
      </c>
      <c r="F39" s="142"/>
      <c r="G39" s="142"/>
    </row>
    <row r="40" spans="2:7" s="45" customFormat="1" ht="15.5" x14ac:dyDescent="0.35">
      <c r="B40" s="141"/>
      <c r="C40" s="141">
        <v>6339</v>
      </c>
      <c r="D40" s="141"/>
      <c r="E40" s="141" t="s">
        <v>603</v>
      </c>
      <c r="F40" s="142"/>
      <c r="G40" s="142"/>
    </row>
    <row r="41" spans="2:7" s="45" customFormat="1" ht="15.5" x14ac:dyDescent="0.35">
      <c r="B41" s="138">
        <v>634</v>
      </c>
      <c r="C41" s="138"/>
      <c r="D41" s="138"/>
      <c r="E41" s="138" t="s">
        <v>384</v>
      </c>
      <c r="F41" s="139">
        <f>SUM(F42)</f>
        <v>0</v>
      </c>
      <c r="G41" s="140">
        <f t="shared" si="0"/>
        <v>0</v>
      </c>
    </row>
    <row r="42" spans="2:7" s="147" customFormat="1" ht="15.5" x14ac:dyDescent="0.35">
      <c r="B42" s="145"/>
      <c r="C42" s="146">
        <v>6340</v>
      </c>
      <c r="D42" s="145"/>
      <c r="E42" s="146" t="s">
        <v>384</v>
      </c>
      <c r="F42" s="142"/>
      <c r="G42" s="142"/>
    </row>
    <row r="43" spans="2:7" s="45" customFormat="1" ht="15.5" x14ac:dyDescent="0.35">
      <c r="B43" s="138">
        <v>635</v>
      </c>
      <c r="C43" s="138"/>
      <c r="D43" s="138"/>
      <c r="E43" s="138" t="s">
        <v>385</v>
      </c>
      <c r="F43" s="139">
        <f>SUM(F44:F51)</f>
        <v>0</v>
      </c>
      <c r="G43" s="140">
        <f t="shared" si="0"/>
        <v>0</v>
      </c>
    </row>
    <row r="44" spans="2:7" s="45" customFormat="1" ht="15.5" x14ac:dyDescent="0.35">
      <c r="B44" s="141"/>
      <c r="C44" s="141">
        <v>6351</v>
      </c>
      <c r="D44" s="141"/>
      <c r="E44" s="141" t="s">
        <v>604</v>
      </c>
      <c r="F44" s="142"/>
      <c r="G44" s="142"/>
    </row>
    <row r="45" spans="2:7" s="45" customFormat="1" ht="15.5" x14ac:dyDescent="0.35">
      <c r="B45" s="141"/>
      <c r="C45" s="141">
        <v>6352</v>
      </c>
      <c r="D45" s="141"/>
      <c r="E45" s="141" t="s">
        <v>605</v>
      </c>
      <c r="F45" s="142"/>
      <c r="G45" s="142"/>
    </row>
    <row r="46" spans="2:7" s="45" customFormat="1" ht="15.5" x14ac:dyDescent="0.35">
      <c r="B46" s="141"/>
      <c r="C46" s="141"/>
      <c r="D46" s="141">
        <v>63521</v>
      </c>
      <c r="E46" s="141" t="s">
        <v>606</v>
      </c>
      <c r="F46" s="142"/>
      <c r="G46" s="142"/>
    </row>
    <row r="47" spans="2:7" s="45" customFormat="1" ht="15.5" x14ac:dyDescent="0.35">
      <c r="B47" s="141"/>
      <c r="C47" s="141"/>
      <c r="D47" s="141">
        <v>63522</v>
      </c>
      <c r="E47" s="141" t="s">
        <v>607</v>
      </c>
      <c r="F47" s="142"/>
      <c r="G47" s="142"/>
    </row>
    <row r="48" spans="2:7" s="45" customFormat="1" ht="15.5" x14ac:dyDescent="0.35">
      <c r="B48" s="141"/>
      <c r="C48" s="141"/>
      <c r="D48" s="141">
        <v>63523</v>
      </c>
      <c r="E48" s="141" t="s">
        <v>608</v>
      </c>
      <c r="F48" s="142"/>
      <c r="G48" s="142"/>
    </row>
    <row r="49" spans="2:7" s="45" customFormat="1" ht="15.5" x14ac:dyDescent="0.35">
      <c r="B49" s="141"/>
      <c r="C49" s="141"/>
      <c r="D49" s="141">
        <v>63524</v>
      </c>
      <c r="E49" s="141" t="s">
        <v>609</v>
      </c>
      <c r="F49" s="142"/>
      <c r="G49" s="142"/>
    </row>
    <row r="50" spans="2:7" s="45" customFormat="1" ht="15.5" x14ac:dyDescent="0.35">
      <c r="B50" s="141"/>
      <c r="C50" s="141"/>
      <c r="D50" s="141">
        <v>63525</v>
      </c>
      <c r="E50" s="141" t="s">
        <v>610</v>
      </c>
      <c r="F50" s="142"/>
      <c r="G50" s="142"/>
    </row>
    <row r="51" spans="2:7" s="45" customFormat="1" ht="15.5" x14ac:dyDescent="0.35">
      <c r="B51" s="141"/>
      <c r="C51" s="141">
        <v>6353</v>
      </c>
      <c r="D51" s="141"/>
      <c r="E51" s="141" t="s">
        <v>611</v>
      </c>
      <c r="F51" s="142"/>
      <c r="G51" s="142"/>
    </row>
    <row r="52" spans="2:7" s="45" customFormat="1" ht="15.5" x14ac:dyDescent="0.35">
      <c r="B52" s="138">
        <v>637</v>
      </c>
      <c r="C52" s="138"/>
      <c r="D52" s="138"/>
      <c r="E52" s="138" t="s">
        <v>386</v>
      </c>
      <c r="F52" s="139">
        <f>SUM(F53:F66)</f>
        <v>0</v>
      </c>
      <c r="G52" s="140">
        <f t="shared" si="0"/>
        <v>0</v>
      </c>
    </row>
    <row r="53" spans="2:7" s="45" customFormat="1" ht="15.5" x14ac:dyDescent="0.35">
      <c r="B53" s="141"/>
      <c r="C53" s="141">
        <v>6372</v>
      </c>
      <c r="D53" s="141"/>
      <c r="E53" s="141" t="s">
        <v>612</v>
      </c>
      <c r="F53" s="142"/>
      <c r="G53" s="142"/>
    </row>
    <row r="54" spans="2:7" s="45" customFormat="1" ht="15.5" x14ac:dyDescent="0.35">
      <c r="B54" s="141"/>
      <c r="C54" s="141">
        <v>6373</v>
      </c>
      <c r="D54" s="141"/>
      <c r="E54" s="144" t="s">
        <v>613</v>
      </c>
      <c r="F54" s="142"/>
      <c r="G54" s="142"/>
    </row>
    <row r="55" spans="2:7" s="45" customFormat="1" ht="15.5" x14ac:dyDescent="0.35">
      <c r="B55" s="141"/>
      <c r="C55" s="141">
        <v>6374</v>
      </c>
      <c r="D55" s="141"/>
      <c r="E55" s="141" t="s">
        <v>614</v>
      </c>
      <c r="F55" s="142"/>
      <c r="G55" s="142"/>
    </row>
    <row r="56" spans="2:7" s="45" customFormat="1" ht="15.5" x14ac:dyDescent="0.35">
      <c r="B56" s="141"/>
      <c r="C56" s="141">
        <v>6375</v>
      </c>
      <c r="D56" s="141"/>
      <c r="E56" s="141" t="s">
        <v>615</v>
      </c>
      <c r="F56" s="142"/>
      <c r="G56" s="142"/>
    </row>
    <row r="57" spans="2:7" s="45" customFormat="1" ht="15.5" x14ac:dyDescent="0.35">
      <c r="B57" s="141"/>
      <c r="C57" s="141">
        <v>6376</v>
      </c>
      <c r="D57" s="141"/>
      <c r="E57" s="141" t="s">
        <v>616</v>
      </c>
      <c r="F57" s="142"/>
      <c r="G57" s="142"/>
    </row>
    <row r="58" spans="2:7" s="45" customFormat="1" ht="15.5" x14ac:dyDescent="0.35">
      <c r="B58" s="141"/>
      <c r="C58" s="141"/>
      <c r="D58" s="144">
        <v>63761</v>
      </c>
      <c r="E58" s="144" t="s">
        <v>617</v>
      </c>
      <c r="F58" s="142"/>
      <c r="G58" s="142"/>
    </row>
    <row r="59" spans="2:7" s="45" customFormat="1" ht="15.5" x14ac:dyDescent="0.35">
      <c r="B59" s="141"/>
      <c r="C59" s="141"/>
      <c r="D59" s="144">
        <v>63762</v>
      </c>
      <c r="E59" s="144" t="s">
        <v>618</v>
      </c>
      <c r="F59" s="142"/>
      <c r="G59" s="142"/>
    </row>
    <row r="60" spans="2:7" s="45" customFormat="1" ht="15.5" x14ac:dyDescent="0.35">
      <c r="B60" s="141"/>
      <c r="C60" s="144">
        <v>6377</v>
      </c>
      <c r="D60" s="144"/>
      <c r="E60" s="144" t="s">
        <v>619</v>
      </c>
      <c r="F60" s="142"/>
      <c r="G60" s="142"/>
    </row>
    <row r="61" spans="2:7" s="45" customFormat="1" ht="15.5" x14ac:dyDescent="0.35">
      <c r="B61" s="141"/>
      <c r="C61" s="141"/>
      <c r="D61" s="144">
        <v>63771</v>
      </c>
      <c r="E61" s="144" t="s">
        <v>620</v>
      </c>
      <c r="F61" s="142"/>
      <c r="G61" s="142"/>
    </row>
    <row r="62" spans="2:7" s="45" customFormat="1" ht="15.5" x14ac:dyDescent="0.35">
      <c r="B62" s="141"/>
      <c r="C62" s="141"/>
      <c r="D62" s="144">
        <v>63772</v>
      </c>
      <c r="E62" s="144" t="s">
        <v>621</v>
      </c>
      <c r="F62" s="142"/>
      <c r="G62" s="142"/>
    </row>
    <row r="63" spans="2:7" s="45" customFormat="1" ht="15.5" x14ac:dyDescent="0.35">
      <c r="B63" s="141"/>
      <c r="C63" s="144">
        <v>6379</v>
      </c>
      <c r="D63" s="144"/>
      <c r="E63" s="144" t="s">
        <v>622</v>
      </c>
      <c r="F63" s="142"/>
      <c r="G63" s="142"/>
    </row>
    <row r="64" spans="2:7" s="45" customFormat="1" ht="15.5" x14ac:dyDescent="0.35">
      <c r="B64" s="141"/>
      <c r="C64" s="141"/>
      <c r="D64" s="144">
        <v>63791</v>
      </c>
      <c r="E64" s="144" t="s">
        <v>623</v>
      </c>
      <c r="F64" s="142"/>
      <c r="G64" s="142"/>
    </row>
    <row r="65" spans="2:7" s="45" customFormat="1" ht="15.5" x14ac:dyDescent="0.35">
      <c r="B65" s="141"/>
      <c r="C65" s="141"/>
      <c r="D65" s="144">
        <v>63792</v>
      </c>
      <c r="E65" s="144" t="s">
        <v>624</v>
      </c>
      <c r="F65" s="142"/>
      <c r="G65" s="142"/>
    </row>
    <row r="66" spans="2:7" s="45" customFormat="1" ht="15.5" x14ac:dyDescent="0.35">
      <c r="B66" s="141"/>
      <c r="C66" s="141"/>
      <c r="D66" s="144">
        <v>63793</v>
      </c>
      <c r="E66" s="144" t="s">
        <v>625</v>
      </c>
      <c r="F66" s="142"/>
      <c r="G66" s="142"/>
    </row>
    <row r="67" spans="2:7" s="45" customFormat="1" ht="15.5" x14ac:dyDescent="0.35">
      <c r="B67" s="138">
        <v>638</v>
      </c>
      <c r="C67" s="138"/>
      <c r="D67" s="138"/>
      <c r="E67" s="138" t="s">
        <v>387</v>
      </c>
      <c r="F67" s="139" t="e">
        <f>SUM(F68:F73)</f>
        <v>#VALUE!</v>
      </c>
      <c r="G67" s="140" t="e">
        <f t="shared" si="0"/>
        <v>#VALUE!</v>
      </c>
    </row>
    <row r="68" spans="2:7" s="45" customFormat="1" ht="15.5" x14ac:dyDescent="0.35">
      <c r="B68" s="141"/>
      <c r="C68" s="141">
        <v>6380</v>
      </c>
      <c r="D68" s="141"/>
      <c r="E68" s="141" t="s">
        <v>626</v>
      </c>
      <c r="F68" s="142" t="e">
        <f>SUMIF('[1]PTBA_CCBAD_2022 f'!$AD$11:$AD$144,'[1]Projet Budget par article'!$C$5:$C$160,'[1]PTBA_CCBAD_2022 f'!$M$11:$M$144)</f>
        <v>#VALUE!</v>
      </c>
      <c r="G68" s="142" t="e">
        <f t="shared" si="0"/>
        <v>#VALUE!</v>
      </c>
    </row>
    <row r="69" spans="2:7" s="45" customFormat="1" ht="15.5" x14ac:dyDescent="0.35">
      <c r="B69" s="141"/>
      <c r="C69" s="141">
        <v>6381</v>
      </c>
      <c r="D69" s="141"/>
      <c r="E69" s="141" t="s">
        <v>627</v>
      </c>
      <c r="F69" s="142" t="e">
        <f>SUMIF('[1]PTBA_CCBAD_2022 f'!$AD$11:$AD$144,'[1]Projet Budget par article'!$C$5:$C$160,'[1]PTBA_CCBAD_2022 f'!$M$11:$M$144)</f>
        <v>#VALUE!</v>
      </c>
      <c r="G69" s="142" t="e">
        <f t="shared" si="0"/>
        <v>#VALUE!</v>
      </c>
    </row>
    <row r="70" spans="2:7" s="45" customFormat="1" ht="15.5" x14ac:dyDescent="0.35">
      <c r="B70" s="141"/>
      <c r="C70" s="141">
        <v>6382</v>
      </c>
      <c r="D70" s="141"/>
      <c r="E70" s="141" t="s">
        <v>628</v>
      </c>
      <c r="F70" s="142" t="e">
        <f>SUMIF('[1]PTBA_CCBAD_2022 f'!$AD$11:$AD$144,'[1]Projet Budget par article'!$C$5:$C$160,'[1]PTBA_CCBAD_2022 f'!$M$11:$M$144)</f>
        <v>#VALUE!</v>
      </c>
      <c r="G70" s="142" t="e">
        <f t="shared" ref="G70:G128" si="1">F70*655.957</f>
        <v>#VALUE!</v>
      </c>
    </row>
    <row r="71" spans="2:7" s="45" customFormat="1" ht="15.5" x14ac:dyDescent="0.35">
      <c r="B71" s="141"/>
      <c r="C71" s="141">
        <v>6383</v>
      </c>
      <c r="D71" s="141"/>
      <c r="E71" s="141" t="s">
        <v>629</v>
      </c>
      <c r="F71" s="142" t="e">
        <f>SUMIF('[1]PTBA_CCBAD_2022 f'!$AD$11:$AD$144,'[1]Projet Budget par article'!$C$5:$C$160,'[1]PTBA_CCBAD_2022 f'!$M$11:$M$144)</f>
        <v>#VALUE!</v>
      </c>
      <c r="G71" s="142" t="e">
        <f t="shared" si="1"/>
        <v>#VALUE!</v>
      </c>
    </row>
    <row r="72" spans="2:7" s="45" customFormat="1" ht="15.5" x14ac:dyDescent="0.35">
      <c r="B72" s="141"/>
      <c r="C72" s="141">
        <v>6386</v>
      </c>
      <c r="D72" s="141"/>
      <c r="E72" s="141" t="s">
        <v>630</v>
      </c>
      <c r="F72" s="142" t="e">
        <f>SUMIF('[1]PTBA_CCBAD_2022 f'!$AD$11:$AD$144,'[1]Projet Budget par article'!$C$5:$C$160,'[1]PTBA_CCBAD_2022 f'!$M$11:$M$144)</f>
        <v>#VALUE!</v>
      </c>
      <c r="G72" s="142" t="e">
        <f t="shared" si="1"/>
        <v>#VALUE!</v>
      </c>
    </row>
    <row r="73" spans="2:7" s="45" customFormat="1" ht="15.5" x14ac:dyDescent="0.35">
      <c r="B73" s="141"/>
      <c r="C73" s="141">
        <v>6389</v>
      </c>
      <c r="D73" s="141"/>
      <c r="E73" s="141" t="s">
        <v>631</v>
      </c>
      <c r="F73" s="142" t="e">
        <f>SUMIF('[1]PTBA_CCBAD_2022 f'!$AD$11:$AD$144,'[1]Projet Budget par article'!$C$5:$C$160,'[1]PTBA_CCBAD_2022 f'!$M$11:$M$144)</f>
        <v>#VALUE!</v>
      </c>
      <c r="G73" s="142" t="e">
        <f t="shared" si="1"/>
        <v>#VALUE!</v>
      </c>
    </row>
    <row r="74" spans="2:7" s="45" customFormat="1" ht="15.5" x14ac:dyDescent="0.35">
      <c r="B74" s="138">
        <v>639</v>
      </c>
      <c r="C74" s="138"/>
      <c r="D74" s="138"/>
      <c r="E74" s="138" t="s">
        <v>388</v>
      </c>
      <c r="F74" s="139">
        <f>SUM(F75:F83)</f>
        <v>0</v>
      </c>
      <c r="G74" s="140">
        <f t="shared" si="1"/>
        <v>0</v>
      </c>
    </row>
    <row r="75" spans="2:7" s="45" customFormat="1" ht="15.5" x14ac:dyDescent="0.35">
      <c r="B75" s="141"/>
      <c r="C75" s="141">
        <v>6391</v>
      </c>
      <c r="D75" s="141"/>
      <c r="E75" s="141" t="s">
        <v>632</v>
      </c>
      <c r="F75" s="142"/>
      <c r="G75" s="142"/>
    </row>
    <row r="76" spans="2:7" s="45" customFormat="1" ht="15.5" x14ac:dyDescent="0.35">
      <c r="B76" s="141"/>
      <c r="C76" s="141">
        <v>6392</v>
      </c>
      <c r="D76" s="141"/>
      <c r="E76" s="141" t="s">
        <v>633</v>
      </c>
      <c r="F76" s="142"/>
      <c r="G76" s="142"/>
    </row>
    <row r="77" spans="2:7" s="45" customFormat="1" ht="15.5" x14ac:dyDescent="0.35">
      <c r="B77" s="141"/>
      <c r="C77" s="141">
        <v>6393</v>
      </c>
      <c r="D77" s="141"/>
      <c r="E77" s="141" t="s">
        <v>634</v>
      </c>
      <c r="F77" s="142"/>
      <c r="G77" s="142"/>
    </row>
    <row r="78" spans="2:7" s="45" customFormat="1" ht="15.5" x14ac:dyDescent="0.35">
      <c r="B78" s="141"/>
      <c r="C78" s="141">
        <v>6394</v>
      </c>
      <c r="D78" s="141"/>
      <c r="E78" s="141" t="s">
        <v>635</v>
      </c>
      <c r="F78" s="142"/>
      <c r="G78" s="142"/>
    </row>
    <row r="79" spans="2:7" s="45" customFormat="1" ht="15.5" x14ac:dyDescent="0.35">
      <c r="B79" s="141"/>
      <c r="C79" s="141">
        <v>6395</v>
      </c>
      <c r="D79" s="141"/>
      <c r="E79" s="141" t="s">
        <v>636</v>
      </c>
      <c r="F79" s="142"/>
      <c r="G79" s="142"/>
    </row>
    <row r="80" spans="2:7" s="45" customFormat="1" ht="15.5" x14ac:dyDescent="0.35">
      <c r="B80" s="141"/>
      <c r="C80" s="141">
        <v>6396</v>
      </c>
      <c r="D80" s="141"/>
      <c r="E80" s="141" t="s">
        <v>637</v>
      </c>
      <c r="F80" s="142"/>
      <c r="G80" s="142"/>
    </row>
    <row r="81" spans="2:7" s="45" customFormat="1" ht="15.5" x14ac:dyDescent="0.35">
      <c r="B81" s="141"/>
      <c r="C81" s="141">
        <v>6397</v>
      </c>
      <c r="D81" s="141"/>
      <c r="E81" s="141" t="s">
        <v>638</v>
      </c>
      <c r="F81" s="142"/>
      <c r="G81" s="142"/>
    </row>
    <row r="82" spans="2:7" s="45" customFormat="1" ht="15.5" x14ac:dyDescent="0.35">
      <c r="B82" s="141"/>
      <c r="C82" s="141">
        <v>6398</v>
      </c>
      <c r="D82" s="141"/>
      <c r="E82" s="141" t="s">
        <v>639</v>
      </c>
      <c r="F82" s="142"/>
      <c r="G82" s="142"/>
    </row>
    <row r="83" spans="2:7" s="45" customFormat="1" ht="15.5" x14ac:dyDescent="0.35">
      <c r="B83" s="141"/>
      <c r="C83" s="141">
        <v>6399</v>
      </c>
      <c r="D83" s="141"/>
      <c r="E83" s="141" t="s">
        <v>640</v>
      </c>
      <c r="F83" s="142"/>
      <c r="G83" s="142"/>
    </row>
    <row r="84" spans="2:7" s="45" customFormat="1" ht="15.5" x14ac:dyDescent="0.35">
      <c r="B84" s="138">
        <v>640</v>
      </c>
      <c r="C84" s="138"/>
      <c r="D84" s="138"/>
      <c r="E84" s="138" t="s">
        <v>389</v>
      </c>
      <c r="F84" s="139">
        <f>SUM(F85:F91)</f>
        <v>0</v>
      </c>
      <c r="G84" s="140">
        <f t="shared" si="1"/>
        <v>0</v>
      </c>
    </row>
    <row r="85" spans="2:7" s="45" customFormat="1" ht="15.5" x14ac:dyDescent="0.35">
      <c r="B85" s="141"/>
      <c r="C85" s="141">
        <v>6401</v>
      </c>
      <c r="D85" s="141"/>
      <c r="E85" s="141" t="s">
        <v>641</v>
      </c>
      <c r="F85" s="142"/>
      <c r="G85" s="142"/>
    </row>
    <row r="86" spans="2:7" s="45" customFormat="1" ht="15.5" x14ac:dyDescent="0.35">
      <c r="B86" s="141"/>
      <c r="C86" s="141"/>
      <c r="D86" s="141">
        <v>64011</v>
      </c>
      <c r="E86" s="141" t="s">
        <v>642</v>
      </c>
      <c r="F86" s="142"/>
      <c r="G86" s="142"/>
    </row>
    <row r="87" spans="2:7" s="45" customFormat="1" ht="15.5" x14ac:dyDescent="0.35">
      <c r="B87" s="141"/>
      <c r="C87" s="141"/>
      <c r="D87" s="141">
        <v>64012</v>
      </c>
      <c r="E87" s="141" t="s">
        <v>643</v>
      </c>
      <c r="F87" s="142"/>
      <c r="G87" s="142"/>
    </row>
    <row r="88" spans="2:7" s="45" customFormat="1" ht="15.5" x14ac:dyDescent="0.35">
      <c r="B88" s="141"/>
      <c r="C88" s="141">
        <v>6402</v>
      </c>
      <c r="D88" s="141"/>
      <c r="E88" s="141" t="s">
        <v>644</v>
      </c>
      <c r="F88" s="142"/>
      <c r="G88" s="142"/>
    </row>
    <row r="89" spans="2:7" s="45" customFormat="1" ht="15.5" x14ac:dyDescent="0.35">
      <c r="B89" s="141"/>
      <c r="C89" s="141">
        <v>6403</v>
      </c>
      <c r="D89" s="141"/>
      <c r="E89" s="141" t="s">
        <v>645</v>
      </c>
      <c r="F89" s="142"/>
      <c r="G89" s="142"/>
    </row>
    <row r="90" spans="2:7" s="45" customFormat="1" ht="15.5" x14ac:dyDescent="0.35">
      <c r="B90" s="141"/>
      <c r="C90" s="141">
        <v>6404</v>
      </c>
      <c r="D90" s="141"/>
      <c r="E90" s="141" t="s">
        <v>646</v>
      </c>
      <c r="F90" s="142"/>
      <c r="G90" s="142"/>
    </row>
    <row r="91" spans="2:7" s="45" customFormat="1" ht="15.5" x14ac:dyDescent="0.35">
      <c r="B91" s="141"/>
      <c r="C91" s="141">
        <v>6409</v>
      </c>
      <c r="D91" s="141"/>
      <c r="E91" s="141" t="s">
        <v>647</v>
      </c>
      <c r="F91" s="142"/>
      <c r="G91" s="142"/>
    </row>
    <row r="92" spans="2:7" s="45" customFormat="1" ht="15.5" x14ac:dyDescent="0.35">
      <c r="B92" s="138">
        <v>649</v>
      </c>
      <c r="C92" s="138"/>
      <c r="D92" s="138"/>
      <c r="E92" s="138" t="s">
        <v>390</v>
      </c>
      <c r="F92" s="139" t="e">
        <f>SUM(F93:F109)</f>
        <v>#VALUE!</v>
      </c>
      <c r="G92" s="140" t="e">
        <f t="shared" si="1"/>
        <v>#VALUE!</v>
      </c>
    </row>
    <row r="93" spans="2:7" s="45" customFormat="1" ht="15.5" x14ac:dyDescent="0.35">
      <c r="B93" s="141"/>
      <c r="C93" s="141">
        <v>6491</v>
      </c>
      <c r="D93" s="141"/>
      <c r="E93" s="141" t="s">
        <v>648</v>
      </c>
      <c r="F93" s="142" t="e">
        <f>SUMIF('[1]PTBA_CCBAD_2022 f'!$AD$11:$AD$144,'[1]Projet Budget par article'!$C$5:$C$160,'[1]PTBA_CCBAD_2022 f'!$M$11:$M$144)</f>
        <v>#VALUE!</v>
      </c>
      <c r="G93" s="142" t="e">
        <f t="shared" si="1"/>
        <v>#VALUE!</v>
      </c>
    </row>
    <row r="94" spans="2:7" s="45" customFormat="1" ht="15.5" x14ac:dyDescent="0.35">
      <c r="B94" s="141"/>
      <c r="C94" s="141">
        <v>6492</v>
      </c>
      <c r="D94" s="141"/>
      <c r="E94" s="141" t="s">
        <v>649</v>
      </c>
      <c r="F94" s="142"/>
      <c r="G94" s="142"/>
    </row>
    <row r="95" spans="2:7" s="45" customFormat="1" ht="15.5" x14ac:dyDescent="0.35">
      <c r="B95" s="141"/>
      <c r="C95" s="141">
        <v>6493</v>
      </c>
      <c r="D95" s="141"/>
      <c r="E95" s="141" t="s">
        <v>650</v>
      </c>
      <c r="F95" s="142"/>
      <c r="G95" s="142"/>
    </row>
    <row r="96" spans="2:7" s="45" customFormat="1" ht="15.5" x14ac:dyDescent="0.35">
      <c r="B96" s="141"/>
      <c r="C96" s="141"/>
      <c r="D96" s="141">
        <v>64931</v>
      </c>
      <c r="E96" s="144" t="s">
        <v>651</v>
      </c>
      <c r="F96" s="142"/>
      <c r="G96" s="142"/>
    </row>
    <row r="97" spans="2:8" s="45" customFormat="1" ht="15.5" x14ac:dyDescent="0.35">
      <c r="B97" s="141"/>
      <c r="C97" s="141"/>
      <c r="D97" s="141">
        <v>64932</v>
      </c>
      <c r="E97" s="141" t="s">
        <v>650</v>
      </c>
      <c r="F97" s="142"/>
      <c r="G97" s="142"/>
    </row>
    <row r="98" spans="2:8" s="45" customFormat="1" ht="15.5" x14ac:dyDescent="0.35">
      <c r="B98" s="141"/>
      <c r="C98" s="141">
        <v>6494</v>
      </c>
      <c r="D98" s="141"/>
      <c r="E98" s="141" t="s">
        <v>652</v>
      </c>
      <c r="F98" s="142"/>
      <c r="G98" s="142"/>
    </row>
    <row r="99" spans="2:8" s="45" customFormat="1" ht="15.5" x14ac:dyDescent="0.35">
      <c r="B99" s="141"/>
      <c r="C99" s="141">
        <v>6495</v>
      </c>
      <c r="D99" s="141"/>
      <c r="E99" s="141" t="s">
        <v>653</v>
      </c>
      <c r="F99" s="142"/>
      <c r="G99" s="142"/>
    </row>
    <row r="100" spans="2:8" s="45" customFormat="1" ht="15.5" x14ac:dyDescent="0.35">
      <c r="B100" s="141"/>
      <c r="C100" s="141">
        <v>6496</v>
      </c>
      <c r="D100" s="141"/>
      <c r="E100" s="141" t="s">
        <v>654</v>
      </c>
      <c r="F100" s="142"/>
      <c r="G100" s="142"/>
    </row>
    <row r="101" spans="2:8" s="45" customFormat="1" ht="15.5" x14ac:dyDescent="0.35">
      <c r="B101" s="141"/>
      <c r="C101" s="141">
        <v>6497</v>
      </c>
      <c r="D101" s="141"/>
      <c r="E101" s="141" t="s">
        <v>655</v>
      </c>
      <c r="F101" s="142"/>
      <c r="G101" s="142"/>
    </row>
    <row r="102" spans="2:8" s="45" customFormat="1" ht="15.5" x14ac:dyDescent="0.35">
      <c r="B102" s="141"/>
      <c r="C102" s="141">
        <v>6498</v>
      </c>
      <c r="D102" s="141"/>
      <c r="E102" s="141" t="s">
        <v>656</v>
      </c>
      <c r="F102" s="142"/>
      <c r="G102" s="142"/>
    </row>
    <row r="103" spans="2:8" s="45" customFormat="1" ht="15.5" x14ac:dyDescent="0.35">
      <c r="B103" s="141"/>
      <c r="C103" s="141">
        <v>6499</v>
      </c>
      <c r="D103" s="141"/>
      <c r="E103" s="141" t="s">
        <v>657</v>
      </c>
      <c r="F103" s="142"/>
      <c r="G103" s="142"/>
      <c r="H103" s="148"/>
    </row>
    <row r="104" spans="2:8" s="45" customFormat="1" ht="15.5" x14ac:dyDescent="0.35">
      <c r="B104" s="141"/>
      <c r="C104" s="141"/>
      <c r="D104" s="144">
        <v>64991</v>
      </c>
      <c r="E104" s="144" t="s">
        <v>658</v>
      </c>
      <c r="F104" s="142"/>
      <c r="G104" s="142"/>
    </row>
    <row r="105" spans="2:8" s="45" customFormat="1" ht="15.5" x14ac:dyDescent="0.35">
      <c r="B105" s="141"/>
      <c r="C105" s="141"/>
      <c r="D105" s="144">
        <v>64992</v>
      </c>
      <c r="E105" s="144" t="s">
        <v>659</v>
      </c>
      <c r="F105" s="142"/>
      <c r="G105" s="142"/>
    </row>
    <row r="106" spans="2:8" s="45" customFormat="1" ht="15.5" x14ac:dyDescent="0.35">
      <c r="B106" s="141"/>
      <c r="C106" s="141"/>
      <c r="D106" s="144">
        <v>64993</v>
      </c>
      <c r="E106" s="144" t="s">
        <v>660</v>
      </c>
      <c r="F106" s="142"/>
      <c r="G106" s="142"/>
    </row>
    <row r="107" spans="2:8" s="45" customFormat="1" ht="15.5" x14ac:dyDescent="0.35">
      <c r="B107" s="141"/>
      <c r="C107" s="141"/>
      <c r="D107" s="144">
        <v>64994</v>
      </c>
      <c r="E107" s="144" t="s">
        <v>661</v>
      </c>
      <c r="F107" s="142"/>
      <c r="G107" s="142"/>
    </row>
    <row r="108" spans="2:8" s="45" customFormat="1" ht="15.5" x14ac:dyDescent="0.35">
      <c r="B108" s="141"/>
      <c r="C108" s="141"/>
      <c r="D108" s="144">
        <v>64995</v>
      </c>
      <c r="E108" s="144" t="s">
        <v>662</v>
      </c>
      <c r="F108" s="142"/>
      <c r="G108" s="142"/>
    </row>
    <row r="109" spans="2:8" s="45" customFormat="1" ht="15.5" x14ac:dyDescent="0.35">
      <c r="B109" s="141"/>
      <c r="C109" s="141"/>
      <c r="D109" s="144">
        <v>64996</v>
      </c>
      <c r="E109" s="144" t="s">
        <v>657</v>
      </c>
      <c r="F109" s="142"/>
      <c r="G109" s="142"/>
    </row>
    <row r="110" spans="2:8" s="45" customFormat="1" ht="15.5" x14ac:dyDescent="0.35">
      <c r="B110" s="138">
        <v>654</v>
      </c>
      <c r="C110" s="138"/>
      <c r="D110" s="138"/>
      <c r="E110" s="138" t="s">
        <v>391</v>
      </c>
      <c r="F110" s="139">
        <f>SUM(F111:F113)</f>
        <v>0</v>
      </c>
      <c r="G110" s="140">
        <f t="shared" si="1"/>
        <v>0</v>
      </c>
    </row>
    <row r="111" spans="2:8" s="45" customFormat="1" ht="15.5" x14ac:dyDescent="0.35">
      <c r="B111" s="141"/>
      <c r="C111" s="144">
        <v>6541</v>
      </c>
      <c r="D111" s="141"/>
      <c r="E111" s="141" t="s">
        <v>663</v>
      </c>
      <c r="F111" s="142"/>
      <c r="G111" s="142"/>
    </row>
    <row r="112" spans="2:8" s="45" customFormat="1" ht="15.5" x14ac:dyDescent="0.35">
      <c r="B112" s="141"/>
      <c r="C112" s="144">
        <v>6542</v>
      </c>
      <c r="D112" s="141"/>
      <c r="E112" s="141" t="s">
        <v>664</v>
      </c>
      <c r="F112" s="142"/>
      <c r="G112" s="142"/>
    </row>
    <row r="113" spans="2:8" s="45" customFormat="1" ht="15.5" x14ac:dyDescent="0.35">
      <c r="B113" s="141"/>
      <c r="C113" s="144">
        <v>6549</v>
      </c>
      <c r="D113" s="141"/>
      <c r="E113" s="141" t="s">
        <v>590</v>
      </c>
      <c r="F113" s="142"/>
      <c r="G113" s="142"/>
    </row>
    <row r="114" spans="2:8" s="45" customFormat="1" ht="15.5" x14ac:dyDescent="0.35">
      <c r="B114" s="138">
        <v>657</v>
      </c>
      <c r="C114" s="138"/>
      <c r="D114" s="138"/>
      <c r="E114" s="138" t="s">
        <v>392</v>
      </c>
      <c r="F114" s="139">
        <f>SUM(F115:F115)</f>
        <v>0</v>
      </c>
      <c r="G114" s="140">
        <f t="shared" si="1"/>
        <v>0</v>
      </c>
    </row>
    <row r="115" spans="2:8" s="45" customFormat="1" ht="15.5" x14ac:dyDescent="0.35">
      <c r="B115" s="141"/>
      <c r="C115" s="141">
        <v>6570</v>
      </c>
      <c r="D115" s="141"/>
      <c r="E115" s="141" t="s">
        <v>665</v>
      </c>
      <c r="F115" s="142"/>
      <c r="G115" s="142"/>
      <c r="H115" s="149"/>
    </row>
    <row r="116" spans="2:8" s="45" customFormat="1" ht="15.5" x14ac:dyDescent="0.35">
      <c r="B116" s="138">
        <v>661</v>
      </c>
      <c r="C116" s="138"/>
      <c r="D116" s="138"/>
      <c r="E116" s="138" t="s">
        <v>393</v>
      </c>
      <c r="F116" s="139">
        <f>SUM(F117:F120)</f>
        <v>0</v>
      </c>
      <c r="G116" s="140">
        <f t="shared" si="1"/>
        <v>0</v>
      </c>
    </row>
    <row r="117" spans="2:8" s="45" customFormat="1" ht="15.5" x14ac:dyDescent="0.35">
      <c r="B117" s="141"/>
      <c r="C117" s="141">
        <v>6611</v>
      </c>
      <c r="D117" s="141"/>
      <c r="E117" s="141" t="s">
        <v>666</v>
      </c>
      <c r="F117" s="142"/>
      <c r="G117" s="142"/>
    </row>
    <row r="118" spans="2:8" s="45" customFormat="1" ht="15.5" x14ac:dyDescent="0.35">
      <c r="B118" s="141"/>
      <c r="C118" s="141">
        <v>6612</v>
      </c>
      <c r="D118" s="141"/>
      <c r="E118" s="144" t="s">
        <v>667</v>
      </c>
      <c r="F118" s="142"/>
      <c r="G118" s="142"/>
    </row>
    <row r="119" spans="2:8" s="45" customFormat="1" ht="15.5" x14ac:dyDescent="0.35">
      <c r="B119" s="141"/>
      <c r="C119" s="141">
        <v>6613</v>
      </c>
      <c r="D119" s="141"/>
      <c r="E119" s="141" t="s">
        <v>668</v>
      </c>
      <c r="F119" s="142"/>
      <c r="G119" s="142"/>
    </row>
    <row r="120" spans="2:8" s="45" customFormat="1" ht="15.5" x14ac:dyDescent="0.35">
      <c r="B120" s="141"/>
      <c r="C120" s="141">
        <v>6619</v>
      </c>
      <c r="D120" s="141"/>
      <c r="E120" s="141" t="s">
        <v>669</v>
      </c>
      <c r="F120" s="142"/>
      <c r="G120" s="142"/>
    </row>
    <row r="121" spans="2:8" s="45" customFormat="1" ht="15.5" x14ac:dyDescent="0.35">
      <c r="B121" s="138">
        <v>670</v>
      </c>
      <c r="C121" s="138"/>
      <c r="D121" s="138"/>
      <c r="E121" s="138" t="s">
        <v>394</v>
      </c>
      <c r="F121" s="139" t="e">
        <f>SUM(F122:F124)</f>
        <v>#VALUE!</v>
      </c>
      <c r="G121" s="140" t="e">
        <f t="shared" si="1"/>
        <v>#VALUE!</v>
      </c>
    </row>
    <row r="122" spans="2:8" s="45" customFormat="1" ht="15.5" x14ac:dyDescent="0.35">
      <c r="B122" s="141"/>
      <c r="C122" s="141">
        <v>6701</v>
      </c>
      <c r="D122" s="141"/>
      <c r="E122" s="141" t="s">
        <v>670</v>
      </c>
      <c r="F122" s="142" t="e">
        <f>SUMIF('[1]PTBA_CCBAD_2022 f'!$AD$11:$AD$144,'[1]Projet Budget par article'!$C$5:$C$160,'[1]PTBA_CCBAD_2022 f'!$M$11:$M$144)</f>
        <v>#VALUE!</v>
      </c>
      <c r="G122" s="142" t="e">
        <f t="shared" si="1"/>
        <v>#VALUE!</v>
      </c>
    </row>
    <row r="123" spans="2:8" s="45" customFormat="1" ht="15.5" x14ac:dyDescent="0.35">
      <c r="B123" s="141"/>
      <c r="C123" s="141">
        <v>6702</v>
      </c>
      <c r="D123" s="141"/>
      <c r="E123" s="141" t="s">
        <v>671</v>
      </c>
      <c r="F123" s="142" t="e">
        <f>SUMIF('[1]PTBA_CCBAD_2022 f'!$AD$11:$AD$144,'[1]Projet Budget par article'!$C$5:$C$160,'[1]PTBA_CCBAD_2022 f'!$M$11:$M$144)</f>
        <v>#VALUE!</v>
      </c>
      <c r="G123" s="142" t="e">
        <f t="shared" si="1"/>
        <v>#VALUE!</v>
      </c>
    </row>
    <row r="124" spans="2:8" s="45" customFormat="1" ht="15.5" x14ac:dyDescent="0.35">
      <c r="B124" s="141"/>
      <c r="C124" s="141">
        <v>6709</v>
      </c>
      <c r="D124" s="141"/>
      <c r="E124" s="144" t="s">
        <v>672</v>
      </c>
      <c r="F124" s="142" t="e">
        <f>SUMIF('[1]PTBA_CCBAD_2022 f'!$AD$11:$AD$144,'[1]Projet Budget par article'!$C$5:$C$160,'[1]PTBA_CCBAD_2022 f'!$M$11:$M$144)</f>
        <v>#VALUE!</v>
      </c>
      <c r="G124" s="142" t="e">
        <f t="shared" si="1"/>
        <v>#VALUE!</v>
      </c>
    </row>
    <row r="125" spans="2:8" s="45" customFormat="1" ht="15.5" x14ac:dyDescent="0.35">
      <c r="B125" s="138">
        <v>691</v>
      </c>
      <c r="C125" s="138"/>
      <c r="D125" s="138"/>
      <c r="E125" s="138" t="s">
        <v>395</v>
      </c>
      <c r="F125" s="139" t="e">
        <f>SUM(F126:F127)</f>
        <v>#VALUE!</v>
      </c>
      <c r="G125" s="140" t="e">
        <f t="shared" si="1"/>
        <v>#VALUE!</v>
      </c>
    </row>
    <row r="126" spans="2:8" s="147" customFormat="1" ht="15.5" x14ac:dyDescent="0.35">
      <c r="B126" s="146"/>
      <c r="C126" s="146">
        <v>6910</v>
      </c>
      <c r="D126" s="146"/>
      <c r="E126" s="146" t="s">
        <v>395</v>
      </c>
      <c r="F126" s="142" t="e">
        <f>SUMIF('[1]PTBA_CCBAD_2022 f'!$AD$11:$AD$144,'[1]Projet Budget par article'!$C$5:$C$160,'[1]PTBA_CCBAD_2022 f'!$M$11:$M$144)</f>
        <v>#VALUE!</v>
      </c>
      <c r="G126" s="142" t="e">
        <f t="shared" si="1"/>
        <v>#VALUE!</v>
      </c>
      <c r="H126" s="45"/>
    </row>
    <row r="127" spans="2:8" s="45" customFormat="1" ht="15.5" x14ac:dyDescent="0.35">
      <c r="B127" s="141"/>
      <c r="C127" s="141"/>
      <c r="D127" s="141"/>
      <c r="E127" s="141"/>
      <c r="F127" s="142" t="e">
        <f>SUMIF('[1]PTBA_CCBAD_2022 f'!$AD$11:$AD$144,'[1]Projet Budget par article'!$C$5:$C$160,'[1]PTBA_CCBAD_2022 f'!$M$11:$M$144)</f>
        <v>#VALUE!</v>
      </c>
      <c r="G127" s="142" t="e">
        <f t="shared" si="1"/>
        <v>#VALUE!</v>
      </c>
    </row>
    <row r="128" spans="2:8" s="45" customFormat="1" ht="15.5" x14ac:dyDescent="0.35">
      <c r="B128" s="299" t="s">
        <v>673</v>
      </c>
      <c r="C128" s="299"/>
      <c r="D128" s="299"/>
      <c r="E128" s="299"/>
      <c r="F128" s="139" t="e">
        <f>F125+F121+F116+F110+F114+F92+F84+F74+F67+F52+F43+F41+F37+F29+F25+F18+F7+F4</f>
        <v>#VALUE!</v>
      </c>
      <c r="G128" s="140" t="e">
        <f t="shared" si="1"/>
        <v>#VALUE!</v>
      </c>
    </row>
    <row r="129" spans="2:8" x14ac:dyDescent="0.45">
      <c r="B129" s="150"/>
      <c r="C129" s="150"/>
      <c r="D129" s="150"/>
      <c r="E129" s="150"/>
      <c r="F129" s="151"/>
      <c r="H129" s="152"/>
    </row>
    <row r="130" spans="2:8" ht="20.5" x14ac:dyDescent="0.45">
      <c r="B130" s="153"/>
      <c r="C130" s="153"/>
      <c r="D130" s="153"/>
      <c r="E130" s="154" t="s">
        <v>674</v>
      </c>
      <c r="F130" s="155"/>
    </row>
    <row r="131" spans="2:8" ht="5.25" customHeight="1" x14ac:dyDescent="0.45">
      <c r="B131" s="153"/>
      <c r="C131" s="153"/>
      <c r="D131" s="153"/>
      <c r="F131" s="155"/>
    </row>
    <row r="132" spans="2:8" x14ac:dyDescent="0.45">
      <c r="B132" s="153"/>
      <c r="C132" s="153"/>
      <c r="D132" s="153"/>
      <c r="E132" s="156" t="s">
        <v>675</v>
      </c>
      <c r="F132" s="155"/>
    </row>
    <row r="133" spans="2:8" ht="5.25" customHeight="1" x14ac:dyDescent="0.45">
      <c r="B133" s="153"/>
      <c r="C133" s="153"/>
      <c r="D133" s="153"/>
      <c r="E133" s="153"/>
      <c r="F133" s="155"/>
    </row>
    <row r="134" spans="2:8" ht="4.5" customHeight="1" x14ac:dyDescent="0.45">
      <c r="B134" s="157"/>
      <c r="C134" s="158"/>
      <c r="D134" s="159"/>
      <c r="E134" s="160"/>
      <c r="F134" s="161"/>
    </row>
    <row r="135" spans="2:8" x14ac:dyDescent="0.45">
      <c r="B135" s="162" t="s">
        <v>676</v>
      </c>
      <c r="C135" s="162" t="s">
        <v>572</v>
      </c>
      <c r="D135" s="163" t="s">
        <v>573</v>
      </c>
      <c r="E135" s="162" t="s">
        <v>574</v>
      </c>
      <c r="F135" s="164"/>
      <c r="G135" s="165"/>
    </row>
    <row r="136" spans="2:8" ht="18" x14ac:dyDescent="0.4">
      <c r="B136" s="166">
        <v>201</v>
      </c>
      <c r="C136" s="166"/>
      <c r="D136" s="166"/>
      <c r="E136" s="166" t="s">
        <v>396</v>
      </c>
      <c r="F136" s="167">
        <f>SUM(F137)</f>
        <v>0</v>
      </c>
      <c r="G136" s="168">
        <f t="shared" ref="G136:G161" si="2">F136*655.957</f>
        <v>0</v>
      </c>
    </row>
    <row r="137" spans="2:8" ht="21.75" customHeight="1" x14ac:dyDescent="0.45">
      <c r="B137" s="162"/>
      <c r="C137" s="169">
        <v>2010</v>
      </c>
      <c r="D137" s="163"/>
      <c r="E137" s="170" t="s">
        <v>396</v>
      </c>
      <c r="F137" s="142"/>
      <c r="G137" s="171"/>
    </row>
    <row r="138" spans="2:8" ht="18" x14ac:dyDescent="0.4">
      <c r="B138" s="166">
        <v>221</v>
      </c>
      <c r="C138" s="166"/>
      <c r="D138" s="166"/>
      <c r="E138" s="166" t="s">
        <v>397</v>
      </c>
      <c r="F138" s="167">
        <f>SUM(F139)</f>
        <v>0</v>
      </c>
      <c r="G138" s="168">
        <f t="shared" si="2"/>
        <v>0</v>
      </c>
    </row>
    <row r="139" spans="2:8" x14ac:dyDescent="0.45">
      <c r="B139" s="172"/>
      <c r="C139" s="172">
        <v>2213</v>
      </c>
      <c r="D139" s="172"/>
      <c r="E139" s="172" t="s">
        <v>677</v>
      </c>
      <c r="F139" s="142"/>
      <c r="G139" s="171"/>
    </row>
    <row r="140" spans="2:8" ht="18" x14ac:dyDescent="0.4">
      <c r="B140" s="166">
        <v>223</v>
      </c>
      <c r="C140" s="166"/>
      <c r="D140" s="166"/>
      <c r="E140" s="166" t="s">
        <v>398</v>
      </c>
      <c r="F140" s="167">
        <f>SUM(F141)</f>
        <v>0</v>
      </c>
      <c r="G140" s="168">
        <f t="shared" si="2"/>
        <v>0</v>
      </c>
    </row>
    <row r="141" spans="2:8" x14ac:dyDescent="0.45">
      <c r="B141" s="172"/>
      <c r="C141" s="172">
        <v>2239</v>
      </c>
      <c r="D141" s="172"/>
      <c r="E141" s="172" t="s">
        <v>398</v>
      </c>
      <c r="F141" s="142"/>
      <c r="G141" s="171"/>
    </row>
    <row r="142" spans="2:8" ht="18" x14ac:dyDescent="0.4">
      <c r="B142" s="166">
        <v>224</v>
      </c>
      <c r="C142" s="166"/>
      <c r="D142" s="166"/>
      <c r="E142" s="166" t="s">
        <v>399</v>
      </c>
      <c r="F142" s="167">
        <f>SUM(F143)</f>
        <v>0</v>
      </c>
      <c r="G142" s="168">
        <f t="shared" si="2"/>
        <v>0</v>
      </c>
    </row>
    <row r="143" spans="2:8" x14ac:dyDescent="0.45">
      <c r="B143" s="172"/>
      <c r="C143" s="172">
        <v>2241</v>
      </c>
      <c r="D143" s="172"/>
      <c r="E143" s="172" t="s">
        <v>678</v>
      </c>
      <c r="F143" s="142"/>
      <c r="G143" s="171"/>
    </row>
    <row r="144" spans="2:8" ht="18" x14ac:dyDescent="0.4">
      <c r="B144" s="166">
        <v>225</v>
      </c>
      <c r="C144" s="166"/>
      <c r="D144" s="166"/>
      <c r="E144" s="166" t="s">
        <v>400</v>
      </c>
      <c r="F144" s="167" t="e">
        <f>SUM(F145:F149)</f>
        <v>#VALUE!</v>
      </c>
      <c r="G144" s="168" t="e">
        <f t="shared" si="2"/>
        <v>#VALUE!</v>
      </c>
    </row>
    <row r="145" spans="2:7" x14ac:dyDescent="0.45">
      <c r="B145" s="172"/>
      <c r="C145" s="173">
        <v>2251</v>
      </c>
      <c r="D145" s="172"/>
      <c r="E145" s="172" t="s">
        <v>679</v>
      </c>
      <c r="F145" s="142"/>
      <c r="G145" s="171"/>
    </row>
    <row r="146" spans="2:7" x14ac:dyDescent="0.45">
      <c r="B146" s="172"/>
      <c r="C146" s="173">
        <v>2252</v>
      </c>
      <c r="D146" s="172"/>
      <c r="E146" s="172" t="s">
        <v>680</v>
      </c>
      <c r="F146" s="142" t="e">
        <f>SUMIF('[1]PTBA_CCBAD_2022 f'!$AD$11:$AD$144,'[1]Projet Budget par article'!$C$5:$C$160,'[1]PTBA_CCBAD_2022 f'!$M$11:$M$144)</f>
        <v>#VALUE!</v>
      </c>
      <c r="G146" s="171"/>
    </row>
    <row r="147" spans="2:7" x14ac:dyDescent="0.45">
      <c r="B147" s="172"/>
      <c r="C147" s="173">
        <v>2253</v>
      </c>
      <c r="D147" s="172"/>
      <c r="E147" s="172" t="s">
        <v>681</v>
      </c>
      <c r="F147" s="142" t="e">
        <f>SUMIF('[1]PTBA_CCBAD_2022 f'!$AD$11:$AD$144,'[1]Projet Budget par article'!$C$5:$C$160,'[1]PTBA_CCBAD_2022 f'!$M$11:$M$144)</f>
        <v>#VALUE!</v>
      </c>
      <c r="G147" s="171"/>
    </row>
    <row r="148" spans="2:7" x14ac:dyDescent="0.45">
      <c r="B148" s="172"/>
      <c r="C148" s="173">
        <v>2255</v>
      </c>
      <c r="D148" s="172"/>
      <c r="E148" s="172" t="s">
        <v>682</v>
      </c>
      <c r="F148" s="142" t="e">
        <f>SUMIF('[1]PTBA_CCBAD_2022 f'!$AD$11:$AD$144,'[1]Projet Budget par article'!$C$5:$C$160,'[1]PTBA_CCBAD_2022 f'!$M$11:$M$144)</f>
        <v>#VALUE!</v>
      </c>
      <c r="G148" s="171"/>
    </row>
    <row r="149" spans="2:7" x14ac:dyDescent="0.45">
      <c r="B149" s="172"/>
      <c r="C149" s="173">
        <v>2259</v>
      </c>
      <c r="D149" s="172"/>
      <c r="E149" s="172" t="s">
        <v>683</v>
      </c>
      <c r="F149" s="142" t="e">
        <f>SUMIF('[1]PTBA_CCBAD_2022 f'!$AD$11:$AD$144,'[1]Projet Budget par article'!$C$5:$C$160,'[1]PTBA_CCBAD_2022 f'!$M$11:$M$144)</f>
        <v>#VALUE!</v>
      </c>
      <c r="G149" s="171"/>
    </row>
    <row r="150" spans="2:7" ht="18" x14ac:dyDescent="0.4">
      <c r="B150" s="166">
        <v>226</v>
      </c>
      <c r="C150" s="166"/>
      <c r="D150" s="166"/>
      <c r="E150" s="166" t="s">
        <v>401</v>
      </c>
      <c r="F150" s="167">
        <f>SUM(F151:F158)</f>
        <v>0</v>
      </c>
      <c r="G150" s="168">
        <f t="shared" si="2"/>
        <v>0</v>
      </c>
    </row>
    <row r="151" spans="2:7" x14ac:dyDescent="0.45">
      <c r="B151" s="172"/>
      <c r="C151" s="172">
        <v>2261</v>
      </c>
      <c r="D151" s="172"/>
      <c r="E151" s="172" t="s">
        <v>684</v>
      </c>
      <c r="F151" s="142"/>
      <c r="G151" s="171"/>
    </row>
    <row r="152" spans="2:7" x14ac:dyDescent="0.45">
      <c r="B152" s="172"/>
      <c r="C152" s="172">
        <v>2262</v>
      </c>
      <c r="D152" s="172"/>
      <c r="E152" s="172" t="s">
        <v>685</v>
      </c>
      <c r="F152" s="142"/>
      <c r="G152" s="171"/>
    </row>
    <row r="153" spans="2:7" x14ac:dyDescent="0.45">
      <c r="B153" s="172"/>
      <c r="C153" s="172">
        <v>2263</v>
      </c>
      <c r="D153" s="172"/>
      <c r="E153" s="172" t="s">
        <v>686</v>
      </c>
      <c r="F153" s="142"/>
      <c r="G153" s="171"/>
    </row>
    <row r="154" spans="2:7" x14ac:dyDescent="0.45">
      <c r="B154" s="172"/>
      <c r="C154" s="172">
        <v>2264</v>
      </c>
      <c r="D154" s="172"/>
      <c r="E154" s="172" t="s">
        <v>687</v>
      </c>
      <c r="F154" s="142"/>
      <c r="G154" s="171"/>
    </row>
    <row r="155" spans="2:7" x14ac:dyDescent="0.45">
      <c r="B155" s="172"/>
      <c r="C155" s="172">
        <v>2265</v>
      </c>
      <c r="D155" s="172"/>
      <c r="E155" s="172" t="s">
        <v>688</v>
      </c>
      <c r="F155" s="142"/>
      <c r="G155" s="171"/>
    </row>
    <row r="156" spans="2:7" x14ac:dyDescent="0.45">
      <c r="B156" s="172"/>
      <c r="C156" s="172">
        <v>2266</v>
      </c>
      <c r="D156" s="172"/>
      <c r="E156" s="172" t="s">
        <v>689</v>
      </c>
      <c r="F156" s="142"/>
      <c r="G156" s="171"/>
    </row>
    <row r="157" spans="2:7" x14ac:dyDescent="0.45">
      <c r="B157" s="172"/>
      <c r="C157" s="172">
        <v>2267</v>
      </c>
      <c r="D157" s="172"/>
      <c r="E157" s="172" t="s">
        <v>690</v>
      </c>
      <c r="F157" s="142"/>
      <c r="G157" s="171"/>
    </row>
    <row r="158" spans="2:7" x14ac:dyDescent="0.45">
      <c r="B158" s="172"/>
      <c r="C158" s="172">
        <v>2269</v>
      </c>
      <c r="D158" s="172"/>
      <c r="E158" s="172" t="s">
        <v>691</v>
      </c>
      <c r="F158" s="142"/>
      <c r="G158" s="171"/>
    </row>
    <row r="159" spans="2:7" ht="18" x14ac:dyDescent="0.4">
      <c r="B159" s="166">
        <v>229</v>
      </c>
      <c r="C159" s="166"/>
      <c r="D159" s="166"/>
      <c r="E159" s="166" t="s">
        <v>402</v>
      </c>
      <c r="F159" s="167"/>
      <c r="G159" s="168">
        <f t="shared" si="2"/>
        <v>0</v>
      </c>
    </row>
    <row r="160" spans="2:7" x14ac:dyDescent="0.45">
      <c r="B160" s="172"/>
      <c r="C160" s="172"/>
      <c r="D160" s="172"/>
      <c r="E160" s="172"/>
      <c r="F160" s="142" t="e">
        <f>SUMIF('[1]PTBA_CCBAD_2022 f'!$AD$11:$AD$144,'[1]Projet Budget par article'!$C$5:$C$160,'[1]PTBA_CCBAD_2022 f'!$M$11:$M$144)</f>
        <v>#VALUE!</v>
      </c>
      <c r="G160" s="171"/>
    </row>
    <row r="161" spans="2:7" ht="18" x14ac:dyDescent="0.4">
      <c r="B161" s="299" t="s">
        <v>692</v>
      </c>
      <c r="C161" s="299"/>
      <c r="D161" s="299"/>
      <c r="E161" s="299"/>
      <c r="F161" s="167" t="e">
        <f>F159+F150+F144+F142+F140+F138+F136</f>
        <v>#VALUE!</v>
      </c>
      <c r="G161" s="168" t="e">
        <f t="shared" si="2"/>
        <v>#VALUE!</v>
      </c>
    </row>
    <row r="162" spans="2:7" x14ac:dyDescent="0.45">
      <c r="B162" s="153"/>
      <c r="C162" s="153"/>
      <c r="D162" s="153"/>
      <c r="E162" s="153"/>
      <c r="F162" s="155"/>
    </row>
    <row r="163" spans="2:7" x14ac:dyDescent="0.45">
      <c r="B163" s="153"/>
      <c r="C163" s="153"/>
      <c r="D163" s="153"/>
      <c r="E163" s="153"/>
      <c r="F163" s="155"/>
    </row>
    <row r="164" spans="2:7" ht="25" x14ac:dyDescent="0.5">
      <c r="B164" s="153"/>
      <c r="C164" s="153"/>
      <c r="D164" s="153"/>
      <c r="E164" s="174" t="s">
        <v>693</v>
      </c>
      <c r="F164" s="175"/>
    </row>
    <row r="165" spans="2:7" x14ac:dyDescent="0.45">
      <c r="B165" s="153"/>
      <c r="C165" s="153"/>
      <c r="D165" s="153"/>
      <c r="E165" s="153"/>
      <c r="F165" s="155"/>
    </row>
    <row r="166" spans="2:7" ht="23" x14ac:dyDescent="0.5">
      <c r="B166" s="153"/>
      <c r="C166" s="153"/>
      <c r="D166" s="153"/>
      <c r="E166" s="176" t="s">
        <v>694</v>
      </c>
      <c r="F166" s="155"/>
    </row>
    <row r="167" spans="2:7" x14ac:dyDescent="0.45">
      <c r="B167" s="153"/>
      <c r="C167" s="153"/>
      <c r="D167" s="153"/>
      <c r="E167" s="153"/>
      <c r="F167" s="155"/>
    </row>
    <row r="168" spans="2:7" x14ac:dyDescent="0.45">
      <c r="B168" s="177"/>
      <c r="C168" s="153"/>
      <c r="D168" s="153"/>
      <c r="E168" s="178" t="s">
        <v>695</v>
      </c>
      <c r="F168" s="179" t="e">
        <f>F128</f>
        <v>#VALUE!</v>
      </c>
      <c r="G168" s="171" t="e">
        <f t="shared" ref="G168:G171" si="3">F168*655.957</f>
        <v>#VALUE!</v>
      </c>
    </row>
    <row r="169" spans="2:7" x14ac:dyDescent="0.45">
      <c r="B169" s="153"/>
      <c r="C169" s="153"/>
      <c r="D169" s="153"/>
      <c r="E169" s="178" t="s">
        <v>696</v>
      </c>
      <c r="F169" s="180" t="e">
        <f>F161</f>
        <v>#VALUE!</v>
      </c>
      <c r="G169" s="171" t="e">
        <f t="shared" si="3"/>
        <v>#VALUE!</v>
      </c>
    </row>
    <row r="170" spans="2:7" x14ac:dyDescent="0.45">
      <c r="B170" s="300"/>
      <c r="C170" s="300"/>
      <c r="D170" s="300"/>
      <c r="E170" s="153"/>
      <c r="F170" s="155"/>
      <c r="G170" s="131">
        <f t="shared" si="3"/>
        <v>0</v>
      </c>
    </row>
    <row r="171" spans="2:7" ht="18" x14ac:dyDescent="0.4">
      <c r="B171" s="153"/>
      <c r="C171" s="153"/>
      <c r="D171" s="153"/>
      <c r="E171" s="181" t="s">
        <v>697</v>
      </c>
      <c r="F171" s="167" t="e">
        <f>SUM(F168:F170)</f>
        <v>#VALUE!</v>
      </c>
      <c r="G171" s="182" t="e">
        <f t="shared" si="3"/>
        <v>#VALUE!</v>
      </c>
    </row>
    <row r="174" spans="2:7" x14ac:dyDescent="0.45">
      <c r="E174" t="s">
        <v>698</v>
      </c>
    </row>
    <row r="175" spans="2:7" x14ac:dyDescent="0.45">
      <c r="E175" s="183"/>
    </row>
  </sheetData>
  <mergeCells count="3">
    <mergeCell ref="B128:E128"/>
    <mergeCell ref="B161:E161"/>
    <mergeCell ref="B170:D17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F82C-441D-43AA-ADA8-B1032C1722AE}">
  <dimension ref="A1:G53"/>
  <sheetViews>
    <sheetView workbookViewId="0">
      <selection activeCell="H7" sqref="H7"/>
    </sheetView>
  </sheetViews>
  <sheetFormatPr baseColWidth="10" defaultRowHeight="14.5" x14ac:dyDescent="0.35"/>
  <cols>
    <col min="1" max="1" width="15.1796875" customWidth="1"/>
    <col min="2" max="2" width="69.81640625" bestFit="1" customWidth="1"/>
    <col min="3" max="3" width="17.26953125" customWidth="1"/>
    <col min="4" max="4" width="23.7265625" customWidth="1"/>
    <col min="5" max="5" width="4.54296875" customWidth="1"/>
    <col min="254" max="254" width="6.81640625" customWidth="1"/>
    <col min="255" max="255" width="8" customWidth="1"/>
    <col min="256" max="256" width="9.81640625" customWidth="1"/>
    <col min="257" max="257" width="55.453125" customWidth="1"/>
    <col min="258" max="258" width="0" hidden="1" customWidth="1"/>
    <col min="259" max="259" width="19" customWidth="1"/>
    <col min="510" max="510" width="6.81640625" customWidth="1"/>
    <col min="511" max="511" width="8" customWidth="1"/>
    <col min="512" max="512" width="9.81640625" customWidth="1"/>
    <col min="513" max="513" width="55.453125" customWidth="1"/>
    <col min="514" max="514" width="0" hidden="1" customWidth="1"/>
    <col min="515" max="515" width="19" customWidth="1"/>
    <col min="766" max="766" width="6.81640625" customWidth="1"/>
    <col min="767" max="767" width="8" customWidth="1"/>
    <col min="768" max="768" width="9.81640625" customWidth="1"/>
    <col min="769" max="769" width="55.453125" customWidth="1"/>
    <col min="770" max="770" width="0" hidden="1" customWidth="1"/>
    <col min="771" max="771" width="19" customWidth="1"/>
    <col min="1022" max="1022" width="6.81640625" customWidth="1"/>
    <col min="1023" max="1023" width="8" customWidth="1"/>
    <col min="1024" max="1024" width="9.81640625" customWidth="1"/>
    <col min="1025" max="1025" width="55.453125" customWidth="1"/>
    <col min="1026" max="1026" width="0" hidden="1" customWidth="1"/>
    <col min="1027" max="1027" width="19" customWidth="1"/>
    <col min="1278" max="1278" width="6.81640625" customWidth="1"/>
    <col min="1279" max="1279" width="8" customWidth="1"/>
    <col min="1280" max="1280" width="9.81640625" customWidth="1"/>
    <col min="1281" max="1281" width="55.453125" customWidth="1"/>
    <col min="1282" max="1282" width="0" hidden="1" customWidth="1"/>
    <col min="1283" max="1283" width="19" customWidth="1"/>
    <col min="1534" max="1534" width="6.81640625" customWidth="1"/>
    <col min="1535" max="1535" width="8" customWidth="1"/>
    <col min="1536" max="1536" width="9.81640625" customWidth="1"/>
    <col min="1537" max="1537" width="55.453125" customWidth="1"/>
    <col min="1538" max="1538" width="0" hidden="1" customWidth="1"/>
    <col min="1539" max="1539" width="19" customWidth="1"/>
    <col min="1790" max="1790" width="6.81640625" customWidth="1"/>
    <col min="1791" max="1791" width="8" customWidth="1"/>
    <col min="1792" max="1792" width="9.81640625" customWidth="1"/>
    <col min="1793" max="1793" width="55.453125" customWidth="1"/>
    <col min="1794" max="1794" width="0" hidden="1" customWidth="1"/>
    <col min="1795" max="1795" width="19" customWidth="1"/>
    <col min="2046" max="2046" width="6.81640625" customWidth="1"/>
    <col min="2047" max="2047" width="8" customWidth="1"/>
    <col min="2048" max="2048" width="9.81640625" customWidth="1"/>
    <col min="2049" max="2049" width="55.453125" customWidth="1"/>
    <col min="2050" max="2050" width="0" hidden="1" customWidth="1"/>
    <col min="2051" max="2051" width="19" customWidth="1"/>
    <col min="2302" max="2302" width="6.81640625" customWidth="1"/>
    <col min="2303" max="2303" width="8" customWidth="1"/>
    <col min="2304" max="2304" width="9.81640625" customWidth="1"/>
    <col min="2305" max="2305" width="55.453125" customWidth="1"/>
    <col min="2306" max="2306" width="0" hidden="1" customWidth="1"/>
    <col min="2307" max="2307" width="19" customWidth="1"/>
    <col min="2558" max="2558" width="6.81640625" customWidth="1"/>
    <col min="2559" max="2559" width="8" customWidth="1"/>
    <col min="2560" max="2560" width="9.81640625" customWidth="1"/>
    <col min="2561" max="2561" width="55.453125" customWidth="1"/>
    <col min="2562" max="2562" width="0" hidden="1" customWidth="1"/>
    <col min="2563" max="2563" width="19" customWidth="1"/>
    <col min="2814" max="2814" width="6.81640625" customWidth="1"/>
    <col min="2815" max="2815" width="8" customWidth="1"/>
    <col min="2816" max="2816" width="9.81640625" customWidth="1"/>
    <col min="2817" max="2817" width="55.453125" customWidth="1"/>
    <col min="2818" max="2818" width="0" hidden="1" customWidth="1"/>
    <col min="2819" max="2819" width="19" customWidth="1"/>
    <col min="3070" max="3070" width="6.81640625" customWidth="1"/>
    <col min="3071" max="3071" width="8" customWidth="1"/>
    <col min="3072" max="3072" width="9.81640625" customWidth="1"/>
    <col min="3073" max="3073" width="55.453125" customWidth="1"/>
    <col min="3074" max="3074" width="0" hidden="1" customWidth="1"/>
    <col min="3075" max="3075" width="19" customWidth="1"/>
    <col min="3326" max="3326" width="6.81640625" customWidth="1"/>
    <col min="3327" max="3327" width="8" customWidth="1"/>
    <col min="3328" max="3328" width="9.81640625" customWidth="1"/>
    <col min="3329" max="3329" width="55.453125" customWidth="1"/>
    <col min="3330" max="3330" width="0" hidden="1" customWidth="1"/>
    <col min="3331" max="3331" width="19" customWidth="1"/>
    <col min="3582" max="3582" width="6.81640625" customWidth="1"/>
    <col min="3583" max="3583" width="8" customWidth="1"/>
    <col min="3584" max="3584" width="9.81640625" customWidth="1"/>
    <col min="3585" max="3585" width="55.453125" customWidth="1"/>
    <col min="3586" max="3586" width="0" hidden="1" customWidth="1"/>
    <col min="3587" max="3587" width="19" customWidth="1"/>
    <col min="3838" max="3838" width="6.81640625" customWidth="1"/>
    <col min="3839" max="3839" width="8" customWidth="1"/>
    <col min="3840" max="3840" width="9.81640625" customWidth="1"/>
    <col min="3841" max="3841" width="55.453125" customWidth="1"/>
    <col min="3842" max="3842" width="0" hidden="1" customWidth="1"/>
    <col min="3843" max="3843" width="19" customWidth="1"/>
    <col min="4094" max="4094" width="6.81640625" customWidth="1"/>
    <col min="4095" max="4095" width="8" customWidth="1"/>
    <col min="4096" max="4096" width="9.81640625" customWidth="1"/>
    <col min="4097" max="4097" width="55.453125" customWidth="1"/>
    <col min="4098" max="4098" width="0" hidden="1" customWidth="1"/>
    <col min="4099" max="4099" width="19" customWidth="1"/>
    <col min="4350" max="4350" width="6.81640625" customWidth="1"/>
    <col min="4351" max="4351" width="8" customWidth="1"/>
    <col min="4352" max="4352" width="9.81640625" customWidth="1"/>
    <col min="4353" max="4353" width="55.453125" customWidth="1"/>
    <col min="4354" max="4354" width="0" hidden="1" customWidth="1"/>
    <col min="4355" max="4355" width="19" customWidth="1"/>
    <col min="4606" max="4606" width="6.81640625" customWidth="1"/>
    <col min="4607" max="4607" width="8" customWidth="1"/>
    <col min="4608" max="4608" width="9.81640625" customWidth="1"/>
    <col min="4609" max="4609" width="55.453125" customWidth="1"/>
    <col min="4610" max="4610" width="0" hidden="1" customWidth="1"/>
    <col min="4611" max="4611" width="19" customWidth="1"/>
    <col min="4862" max="4862" width="6.81640625" customWidth="1"/>
    <col min="4863" max="4863" width="8" customWidth="1"/>
    <col min="4864" max="4864" width="9.81640625" customWidth="1"/>
    <col min="4865" max="4865" width="55.453125" customWidth="1"/>
    <col min="4866" max="4866" width="0" hidden="1" customWidth="1"/>
    <col min="4867" max="4867" width="19" customWidth="1"/>
    <col min="5118" max="5118" width="6.81640625" customWidth="1"/>
    <col min="5119" max="5119" width="8" customWidth="1"/>
    <col min="5120" max="5120" width="9.81640625" customWidth="1"/>
    <col min="5121" max="5121" width="55.453125" customWidth="1"/>
    <col min="5122" max="5122" width="0" hidden="1" customWidth="1"/>
    <col min="5123" max="5123" width="19" customWidth="1"/>
    <col min="5374" max="5374" width="6.81640625" customWidth="1"/>
    <col min="5375" max="5375" width="8" customWidth="1"/>
    <col min="5376" max="5376" width="9.81640625" customWidth="1"/>
    <col min="5377" max="5377" width="55.453125" customWidth="1"/>
    <col min="5378" max="5378" width="0" hidden="1" customWidth="1"/>
    <col min="5379" max="5379" width="19" customWidth="1"/>
    <col min="5630" max="5630" width="6.81640625" customWidth="1"/>
    <col min="5631" max="5631" width="8" customWidth="1"/>
    <col min="5632" max="5632" width="9.81640625" customWidth="1"/>
    <col min="5633" max="5633" width="55.453125" customWidth="1"/>
    <col min="5634" max="5634" width="0" hidden="1" customWidth="1"/>
    <col min="5635" max="5635" width="19" customWidth="1"/>
    <col min="5886" max="5886" width="6.81640625" customWidth="1"/>
    <col min="5887" max="5887" width="8" customWidth="1"/>
    <col min="5888" max="5888" width="9.81640625" customWidth="1"/>
    <col min="5889" max="5889" width="55.453125" customWidth="1"/>
    <col min="5890" max="5890" width="0" hidden="1" customWidth="1"/>
    <col min="5891" max="5891" width="19" customWidth="1"/>
    <col min="6142" max="6142" width="6.81640625" customWidth="1"/>
    <col min="6143" max="6143" width="8" customWidth="1"/>
    <col min="6144" max="6144" width="9.81640625" customWidth="1"/>
    <col min="6145" max="6145" width="55.453125" customWidth="1"/>
    <col min="6146" max="6146" width="0" hidden="1" customWidth="1"/>
    <col min="6147" max="6147" width="19" customWidth="1"/>
    <col min="6398" max="6398" width="6.81640625" customWidth="1"/>
    <col min="6399" max="6399" width="8" customWidth="1"/>
    <col min="6400" max="6400" width="9.81640625" customWidth="1"/>
    <col min="6401" max="6401" width="55.453125" customWidth="1"/>
    <col min="6402" max="6402" width="0" hidden="1" customWidth="1"/>
    <col min="6403" max="6403" width="19" customWidth="1"/>
    <col min="6654" max="6654" width="6.81640625" customWidth="1"/>
    <col min="6655" max="6655" width="8" customWidth="1"/>
    <col min="6656" max="6656" width="9.81640625" customWidth="1"/>
    <col min="6657" max="6657" width="55.453125" customWidth="1"/>
    <col min="6658" max="6658" width="0" hidden="1" customWidth="1"/>
    <col min="6659" max="6659" width="19" customWidth="1"/>
    <col min="6910" max="6910" width="6.81640625" customWidth="1"/>
    <col min="6911" max="6911" width="8" customWidth="1"/>
    <col min="6912" max="6912" width="9.81640625" customWidth="1"/>
    <col min="6913" max="6913" width="55.453125" customWidth="1"/>
    <col min="6914" max="6914" width="0" hidden="1" customWidth="1"/>
    <col min="6915" max="6915" width="19" customWidth="1"/>
    <col min="7166" max="7166" width="6.81640625" customWidth="1"/>
    <col min="7167" max="7167" width="8" customWidth="1"/>
    <col min="7168" max="7168" width="9.81640625" customWidth="1"/>
    <col min="7169" max="7169" width="55.453125" customWidth="1"/>
    <col min="7170" max="7170" width="0" hidden="1" customWidth="1"/>
    <col min="7171" max="7171" width="19" customWidth="1"/>
    <col min="7422" max="7422" width="6.81640625" customWidth="1"/>
    <col min="7423" max="7423" width="8" customWidth="1"/>
    <col min="7424" max="7424" width="9.81640625" customWidth="1"/>
    <col min="7425" max="7425" width="55.453125" customWidth="1"/>
    <col min="7426" max="7426" width="0" hidden="1" customWidth="1"/>
    <col min="7427" max="7427" width="19" customWidth="1"/>
    <col min="7678" max="7678" width="6.81640625" customWidth="1"/>
    <col min="7679" max="7679" width="8" customWidth="1"/>
    <col min="7680" max="7680" width="9.81640625" customWidth="1"/>
    <col min="7681" max="7681" width="55.453125" customWidth="1"/>
    <col min="7682" max="7682" width="0" hidden="1" customWidth="1"/>
    <col min="7683" max="7683" width="19" customWidth="1"/>
    <col min="7934" max="7934" width="6.81640625" customWidth="1"/>
    <col min="7935" max="7935" width="8" customWidth="1"/>
    <col min="7936" max="7936" width="9.81640625" customWidth="1"/>
    <col min="7937" max="7937" width="55.453125" customWidth="1"/>
    <col min="7938" max="7938" width="0" hidden="1" customWidth="1"/>
    <col min="7939" max="7939" width="19" customWidth="1"/>
    <col min="8190" max="8190" width="6.81640625" customWidth="1"/>
    <col min="8191" max="8191" width="8" customWidth="1"/>
    <col min="8192" max="8192" width="9.81640625" customWidth="1"/>
    <col min="8193" max="8193" width="55.453125" customWidth="1"/>
    <col min="8194" max="8194" width="0" hidden="1" customWidth="1"/>
    <col min="8195" max="8195" width="19" customWidth="1"/>
    <col min="8446" max="8446" width="6.81640625" customWidth="1"/>
    <col min="8447" max="8447" width="8" customWidth="1"/>
    <col min="8448" max="8448" width="9.81640625" customWidth="1"/>
    <col min="8449" max="8449" width="55.453125" customWidth="1"/>
    <col min="8450" max="8450" width="0" hidden="1" customWidth="1"/>
    <col min="8451" max="8451" width="19" customWidth="1"/>
    <col min="8702" max="8702" width="6.81640625" customWidth="1"/>
    <col min="8703" max="8703" width="8" customWidth="1"/>
    <col min="8704" max="8704" width="9.81640625" customWidth="1"/>
    <col min="8705" max="8705" width="55.453125" customWidth="1"/>
    <col min="8706" max="8706" width="0" hidden="1" customWidth="1"/>
    <col min="8707" max="8707" width="19" customWidth="1"/>
    <col min="8958" max="8958" width="6.81640625" customWidth="1"/>
    <col min="8959" max="8959" width="8" customWidth="1"/>
    <col min="8960" max="8960" width="9.81640625" customWidth="1"/>
    <col min="8961" max="8961" width="55.453125" customWidth="1"/>
    <col min="8962" max="8962" width="0" hidden="1" customWidth="1"/>
    <col min="8963" max="8963" width="19" customWidth="1"/>
    <col min="9214" max="9214" width="6.81640625" customWidth="1"/>
    <col min="9215" max="9215" width="8" customWidth="1"/>
    <col min="9216" max="9216" width="9.81640625" customWidth="1"/>
    <col min="9217" max="9217" width="55.453125" customWidth="1"/>
    <col min="9218" max="9218" width="0" hidden="1" customWidth="1"/>
    <col min="9219" max="9219" width="19" customWidth="1"/>
    <col min="9470" max="9470" width="6.81640625" customWidth="1"/>
    <col min="9471" max="9471" width="8" customWidth="1"/>
    <col min="9472" max="9472" width="9.81640625" customWidth="1"/>
    <col min="9473" max="9473" width="55.453125" customWidth="1"/>
    <col min="9474" max="9474" width="0" hidden="1" customWidth="1"/>
    <col min="9475" max="9475" width="19" customWidth="1"/>
    <col min="9726" max="9726" width="6.81640625" customWidth="1"/>
    <col min="9727" max="9727" width="8" customWidth="1"/>
    <col min="9728" max="9728" width="9.81640625" customWidth="1"/>
    <col min="9729" max="9729" width="55.453125" customWidth="1"/>
    <col min="9730" max="9730" width="0" hidden="1" customWidth="1"/>
    <col min="9731" max="9731" width="19" customWidth="1"/>
    <col min="9982" max="9982" width="6.81640625" customWidth="1"/>
    <col min="9983" max="9983" width="8" customWidth="1"/>
    <col min="9984" max="9984" width="9.81640625" customWidth="1"/>
    <col min="9985" max="9985" width="55.453125" customWidth="1"/>
    <col min="9986" max="9986" width="0" hidden="1" customWidth="1"/>
    <col min="9987" max="9987" width="19" customWidth="1"/>
    <col min="10238" max="10238" width="6.81640625" customWidth="1"/>
    <col min="10239" max="10239" width="8" customWidth="1"/>
    <col min="10240" max="10240" width="9.81640625" customWidth="1"/>
    <col min="10241" max="10241" width="55.453125" customWidth="1"/>
    <col min="10242" max="10242" width="0" hidden="1" customWidth="1"/>
    <col min="10243" max="10243" width="19" customWidth="1"/>
    <col min="10494" max="10494" width="6.81640625" customWidth="1"/>
    <col min="10495" max="10495" width="8" customWidth="1"/>
    <col min="10496" max="10496" width="9.81640625" customWidth="1"/>
    <col min="10497" max="10497" width="55.453125" customWidth="1"/>
    <col min="10498" max="10498" width="0" hidden="1" customWidth="1"/>
    <col min="10499" max="10499" width="19" customWidth="1"/>
    <col min="10750" max="10750" width="6.81640625" customWidth="1"/>
    <col min="10751" max="10751" width="8" customWidth="1"/>
    <col min="10752" max="10752" width="9.81640625" customWidth="1"/>
    <col min="10753" max="10753" width="55.453125" customWidth="1"/>
    <col min="10754" max="10754" width="0" hidden="1" customWidth="1"/>
    <col min="10755" max="10755" width="19" customWidth="1"/>
    <col min="11006" max="11006" width="6.81640625" customWidth="1"/>
    <col min="11007" max="11007" width="8" customWidth="1"/>
    <col min="11008" max="11008" width="9.81640625" customWidth="1"/>
    <col min="11009" max="11009" width="55.453125" customWidth="1"/>
    <col min="11010" max="11010" width="0" hidden="1" customWidth="1"/>
    <col min="11011" max="11011" width="19" customWidth="1"/>
    <col min="11262" max="11262" width="6.81640625" customWidth="1"/>
    <col min="11263" max="11263" width="8" customWidth="1"/>
    <col min="11264" max="11264" width="9.81640625" customWidth="1"/>
    <col min="11265" max="11265" width="55.453125" customWidth="1"/>
    <col min="11266" max="11266" width="0" hidden="1" customWidth="1"/>
    <col min="11267" max="11267" width="19" customWidth="1"/>
    <col min="11518" max="11518" width="6.81640625" customWidth="1"/>
    <col min="11519" max="11519" width="8" customWidth="1"/>
    <col min="11520" max="11520" width="9.81640625" customWidth="1"/>
    <col min="11521" max="11521" width="55.453125" customWidth="1"/>
    <col min="11522" max="11522" width="0" hidden="1" customWidth="1"/>
    <col min="11523" max="11523" width="19" customWidth="1"/>
    <col min="11774" max="11774" width="6.81640625" customWidth="1"/>
    <col min="11775" max="11775" width="8" customWidth="1"/>
    <col min="11776" max="11776" width="9.81640625" customWidth="1"/>
    <col min="11777" max="11777" width="55.453125" customWidth="1"/>
    <col min="11778" max="11778" width="0" hidden="1" customWidth="1"/>
    <col min="11779" max="11779" width="19" customWidth="1"/>
    <col min="12030" max="12030" width="6.81640625" customWidth="1"/>
    <col min="12031" max="12031" width="8" customWidth="1"/>
    <col min="12032" max="12032" width="9.81640625" customWidth="1"/>
    <col min="12033" max="12033" width="55.453125" customWidth="1"/>
    <col min="12034" max="12034" width="0" hidden="1" customWidth="1"/>
    <col min="12035" max="12035" width="19" customWidth="1"/>
    <col min="12286" max="12286" width="6.81640625" customWidth="1"/>
    <col min="12287" max="12287" width="8" customWidth="1"/>
    <col min="12288" max="12288" width="9.81640625" customWidth="1"/>
    <col min="12289" max="12289" width="55.453125" customWidth="1"/>
    <col min="12290" max="12290" width="0" hidden="1" customWidth="1"/>
    <col min="12291" max="12291" width="19" customWidth="1"/>
    <col min="12542" max="12542" width="6.81640625" customWidth="1"/>
    <col min="12543" max="12543" width="8" customWidth="1"/>
    <col min="12544" max="12544" width="9.81640625" customWidth="1"/>
    <col min="12545" max="12545" width="55.453125" customWidth="1"/>
    <col min="12546" max="12546" width="0" hidden="1" customWidth="1"/>
    <col min="12547" max="12547" width="19" customWidth="1"/>
    <col min="12798" max="12798" width="6.81640625" customWidth="1"/>
    <col min="12799" max="12799" width="8" customWidth="1"/>
    <col min="12800" max="12800" width="9.81640625" customWidth="1"/>
    <col min="12801" max="12801" width="55.453125" customWidth="1"/>
    <col min="12802" max="12802" width="0" hidden="1" customWidth="1"/>
    <col min="12803" max="12803" width="19" customWidth="1"/>
    <col min="13054" max="13054" width="6.81640625" customWidth="1"/>
    <col min="13055" max="13055" width="8" customWidth="1"/>
    <col min="13056" max="13056" width="9.81640625" customWidth="1"/>
    <col min="13057" max="13057" width="55.453125" customWidth="1"/>
    <col min="13058" max="13058" width="0" hidden="1" customWidth="1"/>
    <col min="13059" max="13059" width="19" customWidth="1"/>
    <col min="13310" max="13310" width="6.81640625" customWidth="1"/>
    <col min="13311" max="13311" width="8" customWidth="1"/>
    <col min="13312" max="13312" width="9.81640625" customWidth="1"/>
    <col min="13313" max="13313" width="55.453125" customWidth="1"/>
    <col min="13314" max="13314" width="0" hidden="1" customWidth="1"/>
    <col min="13315" max="13315" width="19" customWidth="1"/>
    <col min="13566" max="13566" width="6.81640625" customWidth="1"/>
    <col min="13567" max="13567" width="8" customWidth="1"/>
    <col min="13568" max="13568" width="9.81640625" customWidth="1"/>
    <col min="13569" max="13569" width="55.453125" customWidth="1"/>
    <col min="13570" max="13570" width="0" hidden="1" customWidth="1"/>
    <col min="13571" max="13571" width="19" customWidth="1"/>
    <col min="13822" max="13822" width="6.81640625" customWidth="1"/>
    <col min="13823" max="13823" width="8" customWidth="1"/>
    <col min="13824" max="13824" width="9.81640625" customWidth="1"/>
    <col min="13825" max="13825" width="55.453125" customWidth="1"/>
    <col min="13826" max="13826" width="0" hidden="1" customWidth="1"/>
    <col min="13827" max="13827" width="19" customWidth="1"/>
    <col min="14078" max="14078" width="6.81640625" customWidth="1"/>
    <col min="14079" max="14079" width="8" customWidth="1"/>
    <col min="14080" max="14080" width="9.81640625" customWidth="1"/>
    <col min="14081" max="14081" width="55.453125" customWidth="1"/>
    <col min="14082" max="14082" width="0" hidden="1" customWidth="1"/>
    <col min="14083" max="14083" width="19" customWidth="1"/>
    <col min="14334" max="14334" width="6.81640625" customWidth="1"/>
    <col min="14335" max="14335" width="8" customWidth="1"/>
    <col min="14336" max="14336" width="9.81640625" customWidth="1"/>
    <col min="14337" max="14337" width="55.453125" customWidth="1"/>
    <col min="14338" max="14338" width="0" hidden="1" customWidth="1"/>
    <col min="14339" max="14339" width="19" customWidth="1"/>
    <col min="14590" max="14590" width="6.81640625" customWidth="1"/>
    <col min="14591" max="14591" width="8" customWidth="1"/>
    <col min="14592" max="14592" width="9.81640625" customWidth="1"/>
    <col min="14593" max="14593" width="55.453125" customWidth="1"/>
    <col min="14594" max="14594" width="0" hidden="1" customWidth="1"/>
    <col min="14595" max="14595" width="19" customWidth="1"/>
    <col min="14846" max="14846" width="6.81640625" customWidth="1"/>
    <col min="14847" max="14847" width="8" customWidth="1"/>
    <col min="14848" max="14848" width="9.81640625" customWidth="1"/>
    <col min="14849" max="14849" width="55.453125" customWidth="1"/>
    <col min="14850" max="14850" width="0" hidden="1" customWidth="1"/>
    <col min="14851" max="14851" width="19" customWidth="1"/>
    <col min="15102" max="15102" width="6.81640625" customWidth="1"/>
    <col min="15103" max="15103" width="8" customWidth="1"/>
    <col min="15104" max="15104" width="9.81640625" customWidth="1"/>
    <col min="15105" max="15105" width="55.453125" customWidth="1"/>
    <col min="15106" max="15106" width="0" hidden="1" customWidth="1"/>
    <col min="15107" max="15107" width="19" customWidth="1"/>
    <col min="15358" max="15358" width="6.81640625" customWidth="1"/>
    <col min="15359" max="15359" width="8" customWidth="1"/>
    <col min="15360" max="15360" width="9.81640625" customWidth="1"/>
    <col min="15361" max="15361" width="55.453125" customWidth="1"/>
    <col min="15362" max="15362" width="0" hidden="1" customWidth="1"/>
    <col min="15363" max="15363" width="19" customWidth="1"/>
    <col min="15614" max="15614" width="6.81640625" customWidth="1"/>
    <col min="15615" max="15615" width="8" customWidth="1"/>
    <col min="15616" max="15616" width="9.81640625" customWidth="1"/>
    <col min="15617" max="15617" width="55.453125" customWidth="1"/>
    <col min="15618" max="15618" width="0" hidden="1" customWidth="1"/>
    <col min="15619" max="15619" width="19" customWidth="1"/>
    <col min="15870" max="15870" width="6.81640625" customWidth="1"/>
    <col min="15871" max="15871" width="8" customWidth="1"/>
    <col min="15872" max="15872" width="9.81640625" customWidth="1"/>
    <col min="15873" max="15873" width="55.453125" customWidth="1"/>
    <col min="15874" max="15874" width="0" hidden="1" customWidth="1"/>
    <col min="15875" max="15875" width="19" customWidth="1"/>
    <col min="16126" max="16126" width="6.81640625" customWidth="1"/>
    <col min="16127" max="16127" width="8" customWidth="1"/>
    <col min="16128" max="16128" width="9.81640625" customWidth="1"/>
    <col min="16129" max="16129" width="55.453125" customWidth="1"/>
    <col min="16130" max="16130" width="0" hidden="1" customWidth="1"/>
    <col min="16131" max="16131" width="19" customWidth="1"/>
  </cols>
  <sheetData>
    <row r="1" spans="1:4" ht="51" customHeight="1" x14ac:dyDescent="0.4">
      <c r="B1" s="184" t="s">
        <v>702</v>
      </c>
    </row>
    <row r="2" spans="1:4" s="45" customFormat="1" ht="33" customHeight="1" x14ac:dyDescent="0.35">
      <c r="B2" s="133" t="s">
        <v>699</v>
      </c>
    </row>
    <row r="3" spans="1:4" s="186" customFormat="1" ht="31" x14ac:dyDescent="0.35">
      <c r="A3" s="185" t="s">
        <v>571</v>
      </c>
      <c r="B3" s="185" t="s">
        <v>574</v>
      </c>
      <c r="C3" s="137" t="s">
        <v>703</v>
      </c>
      <c r="D3" s="137" t="s">
        <v>704</v>
      </c>
    </row>
    <row r="4" spans="1:4" s="45" customFormat="1" ht="15.5" x14ac:dyDescent="0.35">
      <c r="A4" s="187">
        <v>611</v>
      </c>
      <c r="B4" s="146" t="s">
        <v>378</v>
      </c>
      <c r="C4" s="188"/>
      <c r="D4" s="188"/>
    </row>
    <row r="5" spans="1:4" s="45" customFormat="1" ht="15.5" x14ac:dyDescent="0.35">
      <c r="A5" s="189">
        <v>619</v>
      </c>
      <c r="B5" s="146" t="s">
        <v>379</v>
      </c>
      <c r="C5" s="188"/>
      <c r="D5" s="188"/>
    </row>
    <row r="6" spans="1:4" s="45" customFormat="1" ht="15.5" x14ac:dyDescent="0.35">
      <c r="A6" s="189">
        <v>620</v>
      </c>
      <c r="B6" s="190" t="s">
        <v>380</v>
      </c>
      <c r="C6" s="188"/>
      <c r="D6" s="188"/>
    </row>
    <row r="7" spans="1:4" s="45" customFormat="1" ht="15.5" x14ac:dyDescent="0.35">
      <c r="A7" s="189">
        <v>631</v>
      </c>
      <c r="B7" s="190" t="s">
        <v>381</v>
      </c>
      <c r="C7" s="188"/>
      <c r="D7" s="188"/>
    </row>
    <row r="8" spans="1:4" s="45" customFormat="1" ht="15.5" x14ac:dyDescent="0.35">
      <c r="A8" s="191">
        <v>632</v>
      </c>
      <c r="B8" s="190" t="s">
        <v>382</v>
      </c>
      <c r="C8" s="188"/>
      <c r="D8" s="188"/>
    </row>
    <row r="9" spans="1:4" s="45" customFormat="1" ht="15.5" x14ac:dyDescent="0.35">
      <c r="A9" s="187">
        <v>633</v>
      </c>
      <c r="B9" s="192" t="s">
        <v>383</v>
      </c>
      <c r="C9" s="188"/>
      <c r="D9" s="188"/>
    </row>
    <row r="10" spans="1:4" s="45" customFormat="1" ht="15.5" x14ac:dyDescent="0.35">
      <c r="A10" s="189">
        <v>634</v>
      </c>
      <c r="B10" s="190" t="s">
        <v>384</v>
      </c>
      <c r="C10" s="188"/>
      <c r="D10" s="188"/>
    </row>
    <row r="11" spans="1:4" s="45" customFormat="1" ht="15.5" x14ac:dyDescent="0.35">
      <c r="A11" s="191">
        <v>635</v>
      </c>
      <c r="B11" s="193" t="s">
        <v>385</v>
      </c>
      <c r="C11" s="188"/>
      <c r="D11" s="188"/>
    </row>
    <row r="12" spans="1:4" s="45" customFormat="1" ht="15.5" x14ac:dyDescent="0.35">
      <c r="A12" s="189">
        <v>637</v>
      </c>
      <c r="B12" s="193" t="s">
        <v>386</v>
      </c>
      <c r="C12" s="188"/>
      <c r="D12" s="188"/>
    </row>
    <row r="13" spans="1:4" s="45" customFormat="1" ht="15.5" x14ac:dyDescent="0.35">
      <c r="A13" s="189">
        <v>638</v>
      </c>
      <c r="B13" s="193" t="s">
        <v>387</v>
      </c>
      <c r="C13" s="188"/>
      <c r="D13" s="188"/>
    </row>
    <row r="14" spans="1:4" s="45" customFormat="1" ht="15.5" x14ac:dyDescent="0.35">
      <c r="A14" s="189">
        <v>639</v>
      </c>
      <c r="B14" s="190" t="s">
        <v>388</v>
      </c>
      <c r="C14" s="188"/>
      <c r="D14" s="188"/>
    </row>
    <row r="15" spans="1:4" s="45" customFormat="1" ht="15.5" x14ac:dyDescent="0.35">
      <c r="A15" s="189">
        <v>640</v>
      </c>
      <c r="B15" s="190" t="s">
        <v>389</v>
      </c>
      <c r="C15" s="188"/>
      <c r="D15" s="188"/>
    </row>
    <row r="16" spans="1:4" s="45" customFormat="1" ht="15.5" x14ac:dyDescent="0.35">
      <c r="A16" s="189">
        <v>649</v>
      </c>
      <c r="B16" s="190" t="s">
        <v>390</v>
      </c>
      <c r="C16" s="188"/>
      <c r="D16" s="188"/>
    </row>
    <row r="17" spans="1:5" s="45" customFormat="1" ht="15.5" x14ac:dyDescent="0.35">
      <c r="A17" s="189">
        <v>654</v>
      </c>
      <c r="B17" s="190" t="s">
        <v>391</v>
      </c>
      <c r="C17" s="188"/>
      <c r="D17" s="188"/>
    </row>
    <row r="18" spans="1:5" s="45" customFormat="1" ht="15.5" x14ac:dyDescent="0.35">
      <c r="A18" s="189">
        <v>657</v>
      </c>
      <c r="B18" s="190" t="s">
        <v>392</v>
      </c>
      <c r="C18" s="188"/>
      <c r="D18" s="188"/>
    </row>
    <row r="19" spans="1:5" s="45" customFormat="1" ht="15.5" x14ac:dyDescent="0.35">
      <c r="A19" s="189">
        <v>661</v>
      </c>
      <c r="B19" s="190" t="s">
        <v>393</v>
      </c>
      <c r="C19" s="188"/>
      <c r="D19" s="188"/>
    </row>
    <row r="20" spans="1:5" s="45" customFormat="1" ht="15.5" x14ac:dyDescent="0.35">
      <c r="A20" s="189">
        <v>670</v>
      </c>
      <c r="B20" s="190" t="s">
        <v>394</v>
      </c>
      <c r="C20" s="188"/>
      <c r="D20" s="188"/>
    </row>
    <row r="21" spans="1:5" s="45" customFormat="1" ht="15.5" x14ac:dyDescent="0.35">
      <c r="C21" s="141"/>
      <c r="D21" s="149"/>
    </row>
    <row r="22" spans="1:5" s="45" customFormat="1" ht="15.5" x14ac:dyDescent="0.35">
      <c r="A22" s="299" t="s">
        <v>673</v>
      </c>
      <c r="B22" s="299"/>
      <c r="C22" s="194">
        <f>SUM(C4:C20)</f>
        <v>0</v>
      </c>
      <c r="D22" s="194">
        <f t="shared" ref="D22" si="0">C22*655.957</f>
        <v>0</v>
      </c>
      <c r="E22" s="148"/>
    </row>
    <row r="23" spans="1:5" s="45" customFormat="1" ht="15.5" x14ac:dyDescent="0.35">
      <c r="A23" s="195"/>
      <c r="B23" s="195"/>
      <c r="C23" s="195"/>
      <c r="E23" s="147"/>
    </row>
    <row r="24" spans="1:5" ht="20.5" x14ac:dyDescent="0.45">
      <c r="A24" s="153"/>
      <c r="B24" s="154" t="s">
        <v>674</v>
      </c>
      <c r="C24" s="196"/>
      <c r="D24" s="132"/>
    </row>
    <row r="25" spans="1:5" ht="18.5" x14ac:dyDescent="0.45">
      <c r="A25" s="153"/>
      <c r="C25" s="197"/>
      <c r="D25" s="132"/>
    </row>
    <row r="26" spans="1:5" ht="18.5" x14ac:dyDescent="0.45">
      <c r="A26" s="153"/>
      <c r="B26" s="156" t="s">
        <v>675</v>
      </c>
      <c r="C26" s="197"/>
      <c r="D26" s="132"/>
    </row>
    <row r="27" spans="1:5" ht="18.5" x14ac:dyDescent="0.45">
      <c r="A27" s="153"/>
      <c r="B27" s="153"/>
      <c r="C27" s="197"/>
      <c r="D27" s="132"/>
    </row>
    <row r="28" spans="1:5" ht="36" x14ac:dyDescent="0.4">
      <c r="A28" s="198" t="s">
        <v>676</v>
      </c>
      <c r="B28" s="198" t="s">
        <v>574</v>
      </c>
      <c r="C28" s="199" t="s">
        <v>703</v>
      </c>
      <c r="D28" s="199" t="s">
        <v>704</v>
      </c>
    </row>
    <row r="29" spans="1:5" ht="18.5" x14ac:dyDescent="0.45">
      <c r="A29" s="200">
        <v>201</v>
      </c>
      <c r="B29" s="201" t="s">
        <v>396</v>
      </c>
      <c r="C29" s="202"/>
      <c r="D29" s="202"/>
    </row>
    <row r="30" spans="1:5" ht="18.5" x14ac:dyDescent="0.45">
      <c r="A30" s="200">
        <v>221</v>
      </c>
      <c r="B30" s="200" t="s">
        <v>397</v>
      </c>
      <c r="C30" s="203"/>
      <c r="D30" s="202"/>
    </row>
    <row r="31" spans="1:5" ht="18.5" x14ac:dyDescent="0.45">
      <c r="A31" s="200">
        <v>223</v>
      </c>
      <c r="B31" s="200" t="s">
        <v>398</v>
      </c>
      <c r="C31" s="203"/>
      <c r="D31" s="202"/>
    </row>
    <row r="32" spans="1:5" ht="18.5" x14ac:dyDescent="0.45">
      <c r="A32" s="200">
        <v>224</v>
      </c>
      <c r="B32" s="200" t="s">
        <v>399</v>
      </c>
      <c r="C32" s="202"/>
      <c r="D32" s="202"/>
    </row>
    <row r="33" spans="1:4" ht="18.5" x14ac:dyDescent="0.45">
      <c r="A33" s="200">
        <v>225</v>
      </c>
      <c r="B33" s="200" t="s">
        <v>400</v>
      </c>
      <c r="C33" s="202"/>
      <c r="D33" s="202"/>
    </row>
    <row r="34" spans="1:4" ht="18.5" x14ac:dyDescent="0.45">
      <c r="A34" s="204">
        <v>226</v>
      </c>
      <c r="B34" s="200" t="s">
        <v>401</v>
      </c>
      <c r="C34" s="202"/>
      <c r="D34" s="202"/>
    </row>
    <row r="35" spans="1:4" ht="18.5" x14ac:dyDescent="0.45">
      <c r="A35" s="204">
        <v>229</v>
      </c>
      <c r="B35" s="200" t="s">
        <v>402</v>
      </c>
      <c r="C35" s="202"/>
      <c r="D35" s="202"/>
    </row>
    <row r="36" spans="1:4" ht="18.5" x14ac:dyDescent="0.45">
      <c r="C36" s="132"/>
      <c r="D36" s="131">
        <f t="shared" ref="D36:D37" si="1">C36*655.957</f>
        <v>0</v>
      </c>
    </row>
    <row r="37" spans="1:4" ht="18" x14ac:dyDescent="0.4">
      <c r="A37" s="301" t="s">
        <v>692</v>
      </c>
      <c r="B37" s="302"/>
      <c r="C37" s="168">
        <f>C34+C33+C32+C30+C29+C31+C35</f>
        <v>0</v>
      </c>
      <c r="D37" s="168">
        <f t="shared" si="1"/>
        <v>0</v>
      </c>
    </row>
    <row r="38" spans="1:4" ht="18.5" x14ac:dyDescent="0.45">
      <c r="A38" s="153"/>
      <c r="B38" s="153"/>
      <c r="C38" s="197"/>
      <c r="D38" s="205"/>
    </row>
    <row r="39" spans="1:4" ht="18.5" hidden="1" x14ac:dyDescent="0.45">
      <c r="A39" s="153"/>
      <c r="B39" s="153"/>
      <c r="C39" s="197"/>
      <c r="D39" s="205"/>
    </row>
    <row r="40" spans="1:4" ht="18.5" hidden="1" x14ac:dyDescent="0.45">
      <c r="A40" s="153"/>
      <c r="B40" s="153"/>
      <c r="C40" s="206" t="s">
        <v>700</v>
      </c>
      <c r="D40" s="132"/>
    </row>
    <row r="41" spans="1:4" ht="18.5" hidden="1" x14ac:dyDescent="0.45">
      <c r="A41" s="153"/>
      <c r="B41" s="153"/>
      <c r="C41" s="197"/>
      <c r="D41" s="132"/>
    </row>
    <row r="42" spans="1:4" ht="25" x14ac:dyDescent="0.5">
      <c r="A42" s="153"/>
      <c r="B42" s="174" t="s">
        <v>693</v>
      </c>
      <c r="C42" s="207"/>
      <c r="D42" s="132"/>
    </row>
    <row r="43" spans="1:4" ht="18.5" hidden="1" x14ac:dyDescent="0.45">
      <c r="A43" s="153"/>
      <c r="B43" s="153"/>
      <c r="C43" s="197"/>
      <c r="D43" s="132"/>
    </row>
    <row r="44" spans="1:4" ht="23" hidden="1" x14ac:dyDescent="0.5">
      <c r="A44" s="153"/>
      <c r="B44" s="176"/>
      <c r="C44" s="197"/>
      <c r="D44" s="132"/>
    </row>
    <row r="45" spans="1:4" ht="18.5" x14ac:dyDescent="0.45">
      <c r="A45" s="153"/>
      <c r="B45" s="153"/>
      <c r="C45" s="197"/>
      <c r="D45" s="132"/>
    </row>
    <row r="46" spans="1:4" ht="17.5" x14ac:dyDescent="0.35">
      <c r="A46" s="177"/>
      <c r="B46" s="208" t="s">
        <v>695</v>
      </c>
      <c r="C46" s="209">
        <f>C22</f>
        <v>0</v>
      </c>
      <c r="D46" s="209">
        <f t="shared" ref="D46:D47" si="2">C46*655.957</f>
        <v>0</v>
      </c>
    </row>
    <row r="47" spans="1:4" ht="17.5" x14ac:dyDescent="0.35">
      <c r="A47" s="153"/>
      <c r="B47" s="208" t="s">
        <v>696</v>
      </c>
      <c r="C47" s="210">
        <f>C37</f>
        <v>0</v>
      </c>
      <c r="D47" s="209">
        <f t="shared" si="2"/>
        <v>0</v>
      </c>
    </row>
    <row r="48" spans="1:4" ht="18.5" x14ac:dyDescent="0.45">
      <c r="A48" s="177"/>
      <c r="B48" s="197"/>
      <c r="C48" s="197"/>
      <c r="D48" s="132"/>
    </row>
    <row r="49" spans="1:7" ht="18" x14ac:dyDescent="0.4">
      <c r="A49" s="153"/>
      <c r="B49" s="181" t="s">
        <v>697</v>
      </c>
      <c r="C49" s="182">
        <f>SUM(C46:C48)</f>
        <v>0</v>
      </c>
      <c r="D49" s="168">
        <f t="shared" ref="D49" si="3">C49*655.957</f>
        <v>0</v>
      </c>
      <c r="G49" s="183"/>
    </row>
    <row r="50" spans="1:7" ht="18.5" x14ac:dyDescent="0.45">
      <c r="C50" s="211"/>
      <c r="D50" s="132"/>
    </row>
    <row r="51" spans="1:7" ht="18.5" x14ac:dyDescent="0.45">
      <c r="B51" s="1" t="s">
        <v>701</v>
      </c>
      <c r="C51" s="132"/>
      <c r="D51" s="132"/>
    </row>
    <row r="53" spans="1:7" x14ac:dyDescent="0.35">
      <c r="B53" s="183"/>
      <c r="C53" s="183"/>
    </row>
  </sheetData>
  <mergeCells count="2">
    <mergeCell ref="A22:B22"/>
    <mergeCell ref="A37:B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PTBA_CCBAD_2023 VF</vt:lpstr>
      <vt:lpstr>Projet Budget par article</vt:lpstr>
      <vt:lpstr>Projet Budget par chapitre </vt:lpstr>
      <vt:lpstr>'PTBA_CCBAD_2023 VF'!Zone_d_impression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ETIENNE EBROTTIE</cp:lastModifiedBy>
  <cp:lastPrinted>2022-06-24T09:19:00Z</cp:lastPrinted>
  <dcterms:created xsi:type="dcterms:W3CDTF">2020-12-24T10:03:20Z</dcterms:created>
  <dcterms:modified xsi:type="dcterms:W3CDTF">2023-04-12T10:08:12Z</dcterms:modified>
</cp:coreProperties>
</file>